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794" firstSheet="3" activeTab="8"/>
  </bookViews>
  <sheets>
    <sheet name="РАСЧЕТ на 2026-2027" sheetId="13" r:id="rId1"/>
    <sheet name="1.1.1. Осмотр несущ.констр." sheetId="14" r:id="rId2"/>
    <sheet name="1.1.1. Очистка подвала" sheetId="28" r:id="rId3"/>
    <sheet name="1.1.2. Осмотр кровли" sheetId="18" r:id="rId4"/>
    <sheet name="1.1.3. Осмотр окон, дверей" sheetId="17" r:id="rId5"/>
    <sheet name="1.1.4. Осмотр внут.отделки" sheetId="20" r:id="rId6"/>
    <sheet name="1.1.5. Вентиляция" sheetId="15" r:id="rId7"/>
    <sheet name="1.2.1. Осмотр ХВС" sheetId="21" r:id="rId8"/>
    <sheet name="1.2.2. Осмотр ВО" sheetId="22" r:id="rId9"/>
    <sheet name="1.2.3. ЦО тех осмотры" sheetId="12" r:id="rId10"/>
    <sheet name="1.2.3. ЦО опрессовка" sheetId="7" r:id="rId11"/>
    <sheet name="1.2.3. Замена труб отопления" sheetId="27" r:id="rId12"/>
    <sheet name="1.2.4. Электрооборудование" sheetId="1" r:id="rId13"/>
    <sheet name="1.3.1. Уборка МОП" sheetId="9" r:id="rId14"/>
    <sheet name="1.3.2.Уборка зем.участка" sheetId="10" r:id="rId15"/>
    <sheet name="1.3.2. Скос травы" sheetId="19" r:id="rId16"/>
    <sheet name="1.5. АДС" sheetId="3" r:id="rId17"/>
    <sheet name="2. Управление" sheetId="8" r:id="rId18"/>
    <sheet name="Ремонт подъезда №1" sheetId="26" state="hidden" r:id="rId19"/>
  </sheets>
  <definedNames>
    <definedName name="_xlnm._FilterDatabase" localSheetId="0" hidden="1">'РАСЧЕТ на 2026-2027'!$B$18:$D$140</definedName>
  </definedNames>
  <calcPr calcId="125725"/>
</workbook>
</file>

<file path=xl/calcChain.xml><?xml version="1.0" encoding="utf-8"?>
<calcChain xmlns="http://schemas.openxmlformats.org/spreadsheetml/2006/main">
  <c r="D10" i="8"/>
  <c r="G15" i="17" l="1"/>
  <c r="Q11" i="13"/>
  <c r="I10" i="28"/>
  <c r="G10"/>
  <c r="O10"/>
  <c r="K10"/>
  <c r="M10" s="1"/>
  <c r="B3"/>
  <c r="G91" i="13"/>
  <c r="I15" i="17" l="1"/>
  <c r="N10" i="28"/>
  <c r="P10" s="1"/>
  <c r="P11" l="1"/>
  <c r="P13" s="1"/>
  <c r="P15" s="1"/>
  <c r="Q10"/>
  <c r="Q11" s="1"/>
  <c r="Q13" s="1"/>
  <c r="Q15" s="1"/>
  <c r="E25" i="13" l="1"/>
  <c r="F25"/>
  <c r="R10" i="28"/>
  <c r="R11" s="1"/>
  <c r="R13" s="1"/>
  <c r="R14" l="1"/>
  <c r="H25" i="13" s="1"/>
  <c r="O8" i="27"/>
  <c r="K8"/>
  <c r="G8"/>
  <c r="I8" s="1"/>
  <c r="B3"/>
  <c r="E7" i="9"/>
  <c r="F12" i="7"/>
  <c r="F11"/>
  <c r="F10"/>
  <c r="K8" i="12"/>
  <c r="K27" s="1"/>
  <c r="K8" i="22"/>
  <c r="K20" s="1"/>
  <c r="K8" i="21"/>
  <c r="K26" s="1"/>
  <c r="O8" i="18"/>
  <c r="O14" s="1"/>
  <c r="O20" s="1"/>
  <c r="K8"/>
  <c r="K14" s="1"/>
  <c r="K20" s="1"/>
  <c r="O8" i="15"/>
  <c r="O15" s="1"/>
  <c r="O21" s="1"/>
  <c r="K8"/>
  <c r="K15" s="1"/>
  <c r="K21" s="1"/>
  <c r="O10" i="20"/>
  <c r="K10"/>
  <c r="O9" i="17"/>
  <c r="O15" s="1"/>
  <c r="K9"/>
  <c r="K15" s="1"/>
  <c r="K47" i="14"/>
  <c r="K41"/>
  <c r="K33"/>
  <c r="K27"/>
  <c r="K21"/>
  <c r="O15"/>
  <c r="O21" s="1"/>
  <c r="O27" s="1"/>
  <c r="O33" s="1"/>
  <c r="O41" s="1"/>
  <c r="O47" s="1"/>
  <c r="K15"/>
  <c r="G7" i="19"/>
  <c r="G60" i="13"/>
  <c r="R15" i="28" l="1"/>
  <c r="N25" i="13" s="1"/>
  <c r="O25" s="1"/>
  <c r="P25" s="1"/>
  <c r="K14" i="22"/>
  <c r="K21" i="12"/>
  <c r="K33"/>
  <c r="K15"/>
  <c r="K14" i="21"/>
  <c r="K20" s="1"/>
  <c r="O8"/>
  <c r="M15" i="17"/>
  <c r="N15" s="1"/>
  <c r="P15" s="1"/>
  <c r="M8" i="27"/>
  <c r="N8" s="1"/>
  <c r="G79" i="13"/>
  <c r="O20" i="21" l="1"/>
  <c r="O8" i="22"/>
  <c r="O14" i="21"/>
  <c r="Q15" i="17"/>
  <c r="Q16" s="1"/>
  <c r="P16"/>
  <c r="P9" i="27"/>
  <c r="P11" s="1"/>
  <c r="P13" s="1"/>
  <c r="Q8"/>
  <c r="Q9" s="1"/>
  <c r="Q11" s="1"/>
  <c r="Q13" s="1"/>
  <c r="P31" i="13"/>
  <c r="G136"/>
  <c r="H136"/>
  <c r="J136"/>
  <c r="L136"/>
  <c r="G134"/>
  <c r="J134"/>
  <c r="L134"/>
  <c r="E132"/>
  <c r="F132"/>
  <c r="G132"/>
  <c r="H132"/>
  <c r="I132"/>
  <c r="J132"/>
  <c r="K132"/>
  <c r="L132"/>
  <c r="E129"/>
  <c r="E128" s="1"/>
  <c r="F129"/>
  <c r="F128" s="1"/>
  <c r="G129"/>
  <c r="G128" s="1"/>
  <c r="H129"/>
  <c r="H128" s="1"/>
  <c r="I129"/>
  <c r="I128" s="1"/>
  <c r="J129"/>
  <c r="J128" s="1"/>
  <c r="K129"/>
  <c r="K128" s="1"/>
  <c r="L129"/>
  <c r="L128" s="1"/>
  <c r="H117"/>
  <c r="I117"/>
  <c r="J117"/>
  <c r="L117"/>
  <c r="G117"/>
  <c r="H107"/>
  <c r="I107"/>
  <c r="J107"/>
  <c r="L107"/>
  <c r="M116"/>
  <c r="H100"/>
  <c r="I100"/>
  <c r="J100"/>
  <c r="L100"/>
  <c r="H92"/>
  <c r="I92"/>
  <c r="J92"/>
  <c r="L92"/>
  <c r="G94"/>
  <c r="G92" s="1"/>
  <c r="O94"/>
  <c r="N94" s="1"/>
  <c r="G76"/>
  <c r="J76"/>
  <c r="L76"/>
  <c r="M87"/>
  <c r="M88"/>
  <c r="M89"/>
  <c r="M90"/>
  <c r="M80"/>
  <c r="G68"/>
  <c r="H68"/>
  <c r="I68"/>
  <c r="J68"/>
  <c r="K68"/>
  <c r="L68"/>
  <c r="H59"/>
  <c r="I59"/>
  <c r="J59"/>
  <c r="L59"/>
  <c r="K59"/>
  <c r="G59"/>
  <c r="G54"/>
  <c r="H54"/>
  <c r="I54"/>
  <c r="J54"/>
  <c r="K54"/>
  <c r="L54"/>
  <c r="M52"/>
  <c r="M53"/>
  <c r="G50"/>
  <c r="H50"/>
  <c r="I50"/>
  <c r="J50"/>
  <c r="K50"/>
  <c r="L50"/>
  <c r="H43"/>
  <c r="I43"/>
  <c r="J43"/>
  <c r="K43"/>
  <c r="L43"/>
  <c r="G32"/>
  <c r="H32"/>
  <c r="I32"/>
  <c r="J32"/>
  <c r="K32"/>
  <c r="L32"/>
  <c r="H22"/>
  <c r="I22"/>
  <c r="J22"/>
  <c r="L22"/>
  <c r="M28"/>
  <c r="M29"/>
  <c r="M30"/>
  <c r="M31"/>
  <c r="K22"/>
  <c r="G22"/>
  <c r="M27"/>
  <c r="E7" i="10"/>
  <c r="M26" i="21"/>
  <c r="G26"/>
  <c r="I26" s="1"/>
  <c r="G20"/>
  <c r="I20" s="1"/>
  <c r="M20"/>
  <c r="G14"/>
  <c r="I14" s="1"/>
  <c r="M14"/>
  <c r="R15" i="17" l="1"/>
  <c r="R16" s="1"/>
  <c r="L58" i="13"/>
  <c r="O8" i="12"/>
  <c r="O14" i="22"/>
  <c r="O20" s="1"/>
  <c r="E91" i="13"/>
  <c r="F91"/>
  <c r="R8" i="27"/>
  <c r="R9" s="1"/>
  <c r="G58" i="13"/>
  <c r="L21"/>
  <c r="J58"/>
  <c r="J21"/>
  <c r="L99"/>
  <c r="I21"/>
  <c r="J99"/>
  <c r="K21"/>
  <c r="H21"/>
  <c r="H99"/>
  <c r="K117"/>
  <c r="I99"/>
  <c r="P94"/>
  <c r="M106"/>
  <c r="M67"/>
  <c r="N26" i="21"/>
  <c r="P26" s="1"/>
  <c r="N20"/>
  <c r="P20" s="1"/>
  <c r="N14"/>
  <c r="P14" s="1"/>
  <c r="R11" i="27" l="1"/>
  <c r="R13" s="1"/>
  <c r="N91" i="13" s="1"/>
  <c r="L20"/>
  <c r="L138" s="1"/>
  <c r="O33" i="12"/>
  <c r="O21"/>
  <c r="O27"/>
  <c r="O15"/>
  <c r="M91" i="13"/>
  <c r="J20"/>
  <c r="J138" s="1"/>
  <c r="P27" i="21"/>
  <c r="E63" i="13" s="1"/>
  <c r="Q26" i="21"/>
  <c r="Q27" s="1"/>
  <c r="F63" i="13" s="1"/>
  <c r="P21" i="21"/>
  <c r="E62" i="13" s="1"/>
  <c r="Q20" i="21"/>
  <c r="Q21" s="1"/>
  <c r="F62" i="13" s="1"/>
  <c r="P15" i="21"/>
  <c r="E61" i="13" s="1"/>
  <c r="Q14" i="21"/>
  <c r="Q15" s="1"/>
  <c r="F61" i="13" s="1"/>
  <c r="P91" l="1"/>
  <c r="O91"/>
  <c r="R26" i="21"/>
  <c r="R27" s="1"/>
  <c r="R20"/>
  <c r="R21" s="1"/>
  <c r="O62" i="13" s="1"/>
  <c r="R14" i="21"/>
  <c r="R15" s="1"/>
  <c r="O61" i="13" s="1"/>
  <c r="N61" l="1"/>
  <c r="P61"/>
  <c r="N62"/>
  <c r="P62"/>
  <c r="O63"/>
  <c r="G48"/>
  <c r="G43" s="1"/>
  <c r="G21" s="1"/>
  <c r="O48" l="1"/>
  <c r="N48" s="1"/>
  <c r="N63"/>
  <c r="P63"/>
  <c r="P48" l="1"/>
  <c r="H8" i="14"/>
  <c r="H9" i="17"/>
  <c r="I9" i="26" l="1"/>
  <c r="H9" s="1"/>
  <c r="B15"/>
  <c r="G7"/>
  <c r="E7"/>
  <c r="H7" s="1"/>
  <c r="H8" l="1"/>
  <c r="I7"/>
  <c r="F117" i="13"/>
  <c r="E117" l="1"/>
  <c r="M126"/>
  <c r="P126"/>
  <c r="P117" s="1"/>
  <c r="I10" i="26"/>
  <c r="H10" s="1"/>
  <c r="H11" s="1"/>
  <c r="D14" s="1"/>
  <c r="I8"/>
  <c r="I11" s="1"/>
  <c r="O117" i="13" l="1"/>
  <c r="N117"/>
  <c r="B139"/>
  <c r="B18" i="8"/>
  <c r="B18" i="3"/>
  <c r="B15" i="19"/>
  <c r="B15" i="10"/>
  <c r="B15" i="9"/>
  <c r="D13" i="1"/>
  <c r="D15" i="19" s="1"/>
  <c r="B3" i="7"/>
  <c r="H8" i="12"/>
  <c r="B3"/>
  <c r="H14" i="22"/>
  <c r="B3"/>
  <c r="B3" i="21"/>
  <c r="B3" i="15"/>
  <c r="H10" i="20"/>
  <c r="B3"/>
  <c r="B3" i="17"/>
  <c r="H14" i="18"/>
  <c r="D18" i="8" l="1"/>
  <c r="D15" i="26"/>
  <c r="H15" s="1"/>
  <c r="I15" s="1"/>
  <c r="D15" i="9"/>
  <c r="D15" i="10"/>
  <c r="D18" i="3"/>
  <c r="B3" i="18" l="1"/>
  <c r="H33" i="14"/>
  <c r="H15"/>
  <c r="P132" i="13"/>
  <c r="P129"/>
  <c r="P128" l="1"/>
  <c r="N129"/>
  <c r="N132"/>
  <c r="O129"/>
  <c r="G20" i="22"/>
  <c r="I20" s="1"/>
  <c r="M20"/>
  <c r="G14"/>
  <c r="I14" s="1"/>
  <c r="M14"/>
  <c r="M8"/>
  <c r="G8"/>
  <c r="I8" s="1"/>
  <c r="G8" i="21"/>
  <c r="I8" s="1"/>
  <c r="M8"/>
  <c r="M10" i="20"/>
  <c r="G10"/>
  <c r="I10" s="1"/>
  <c r="M20" i="18"/>
  <c r="G20"/>
  <c r="I20" s="1"/>
  <c r="M14"/>
  <c r="G14"/>
  <c r="I14" s="1"/>
  <c r="M47" i="14"/>
  <c r="G47"/>
  <c r="I47" s="1"/>
  <c r="M41"/>
  <c r="G41"/>
  <c r="I41" s="1"/>
  <c r="L9" i="19"/>
  <c r="J9" s="1"/>
  <c r="I7"/>
  <c r="I8" s="1"/>
  <c r="M8" i="18"/>
  <c r="G8"/>
  <c r="I8" s="1"/>
  <c r="F9" i="1"/>
  <c r="O132" i="13"/>
  <c r="I9" i="19" l="1"/>
  <c r="J10"/>
  <c r="H10" s="1"/>
  <c r="K115" i="13" s="1"/>
  <c r="H9" i="19"/>
  <c r="G115" i="13" s="1"/>
  <c r="N128"/>
  <c r="N20" i="22"/>
  <c r="P20" s="1"/>
  <c r="N14"/>
  <c r="P14" s="1"/>
  <c r="N8"/>
  <c r="P8" s="1"/>
  <c r="N8" i="21"/>
  <c r="P8" s="1"/>
  <c r="N10" i="20"/>
  <c r="P10" s="1"/>
  <c r="N20" i="18"/>
  <c r="P20" s="1"/>
  <c r="N14"/>
  <c r="P14" s="1"/>
  <c r="N47" i="14"/>
  <c r="P47" s="1"/>
  <c r="N41"/>
  <c r="P41" s="1"/>
  <c r="J7" i="19"/>
  <c r="H7" s="1"/>
  <c r="N8" i="18"/>
  <c r="P8" s="1"/>
  <c r="E115" i="13" l="1"/>
  <c r="P21" i="22"/>
  <c r="E75" i="13" s="1"/>
  <c r="Q20" i="22"/>
  <c r="Q21" s="1"/>
  <c r="F75" i="13" s="1"/>
  <c r="P15" i="22"/>
  <c r="E70" i="13" s="1"/>
  <c r="Q14" i="22"/>
  <c r="Q15" s="1"/>
  <c r="F70" i="13" s="1"/>
  <c r="P9" i="22"/>
  <c r="E69" i="13" s="1"/>
  <c r="Q8" i="22"/>
  <c r="Q9" s="1"/>
  <c r="F69" i="13" s="1"/>
  <c r="P9" i="21"/>
  <c r="Q8"/>
  <c r="Q9" s="1"/>
  <c r="P11" i="20"/>
  <c r="Q10"/>
  <c r="Q11" s="1"/>
  <c r="P21" i="18"/>
  <c r="E39" i="13" s="1"/>
  <c r="Q20" i="18"/>
  <c r="Q21" s="1"/>
  <c r="F39" i="13" s="1"/>
  <c r="P15" i="18"/>
  <c r="E35" i="13" s="1"/>
  <c r="Q14" i="18"/>
  <c r="Q15" s="1"/>
  <c r="F35" i="13" s="1"/>
  <c r="P48" i="14"/>
  <c r="E26" i="13" s="1"/>
  <c r="Q47" i="14"/>
  <c r="Q48" s="1"/>
  <c r="F26" i="13" s="1"/>
  <c r="P42" i="14"/>
  <c r="E24" i="13" s="1"/>
  <c r="Q41" i="14"/>
  <c r="Q42" s="1"/>
  <c r="F24" i="13" s="1"/>
  <c r="I10" i="19"/>
  <c r="I11" s="1"/>
  <c r="J8"/>
  <c r="H8" s="1"/>
  <c r="F115" i="13" s="1"/>
  <c r="P9" i="18"/>
  <c r="P23" s="1"/>
  <c r="P25" s="1"/>
  <c r="Q8"/>
  <c r="Q9" s="1"/>
  <c r="Q23" l="1"/>
  <c r="Q25" s="1"/>
  <c r="F60" i="13"/>
  <c r="Q29" i="21"/>
  <c r="Q31" s="1"/>
  <c r="E60" i="13"/>
  <c r="P29" i="21"/>
  <c r="P31" s="1"/>
  <c r="F51" i="13"/>
  <c r="F50" s="1"/>
  <c r="Q13" i="20"/>
  <c r="Q15" s="1"/>
  <c r="E51" i="13"/>
  <c r="E50" s="1"/>
  <c r="P13" i="20"/>
  <c r="P15" s="1"/>
  <c r="M115" i="13"/>
  <c r="H15" i="19"/>
  <c r="E34" i="13"/>
  <c r="E32" s="1"/>
  <c r="F34"/>
  <c r="F32" s="1"/>
  <c r="F59"/>
  <c r="E59"/>
  <c r="F68"/>
  <c r="M70"/>
  <c r="E68"/>
  <c r="D14" i="19"/>
  <c r="I15" s="1"/>
  <c r="J15" s="1"/>
  <c r="N115" i="13" s="1"/>
  <c r="P23" i="22"/>
  <c r="P25" s="1"/>
  <c r="Q23"/>
  <c r="Q25" s="1"/>
  <c r="R20"/>
  <c r="R21" s="1"/>
  <c r="O75" i="13" s="1"/>
  <c r="R14" i="22"/>
  <c r="R15" s="1"/>
  <c r="R8"/>
  <c r="R9" s="1"/>
  <c r="O69" i="13" s="1"/>
  <c r="R8" i="21"/>
  <c r="R9" s="1"/>
  <c r="R10" i="20"/>
  <c r="R11" s="1"/>
  <c r="R20" i="18"/>
  <c r="R21" s="1"/>
  <c r="O39" i="13" s="1"/>
  <c r="R14" i="18"/>
  <c r="R15" s="1"/>
  <c r="O35" i="13" s="1"/>
  <c r="R47" i="14"/>
  <c r="R48" s="1"/>
  <c r="O26" i="13" s="1"/>
  <c r="R41" i="14"/>
  <c r="R42" s="1"/>
  <c r="O24" i="13" s="1"/>
  <c r="J11" i="19"/>
  <c r="R8" i="18"/>
  <c r="R9" s="1"/>
  <c r="R23" l="1"/>
  <c r="R25" s="1"/>
  <c r="O60" i="13"/>
  <c r="R29" i="21"/>
  <c r="R31" s="1"/>
  <c r="O51" i="13"/>
  <c r="R13" i="20"/>
  <c r="R15" s="1"/>
  <c r="N39" i="13"/>
  <c r="P39"/>
  <c r="O115"/>
  <c r="P115" s="1"/>
  <c r="K15" i="19"/>
  <c r="O59" i="13"/>
  <c r="O34"/>
  <c r="O32" s="1"/>
  <c r="O70"/>
  <c r="N70" s="1"/>
  <c r="R23" i="22"/>
  <c r="R25" s="1"/>
  <c r="P75" i="13"/>
  <c r="N75"/>
  <c r="P69"/>
  <c r="N69"/>
  <c r="P60"/>
  <c r="P59" s="1"/>
  <c r="P51"/>
  <c r="P50" s="1"/>
  <c r="N51"/>
  <c r="N50" s="1"/>
  <c r="P35"/>
  <c r="N35"/>
  <c r="P26"/>
  <c r="N26"/>
  <c r="P24"/>
  <c r="N24"/>
  <c r="M9" i="17"/>
  <c r="G9"/>
  <c r="I9" s="1"/>
  <c r="J9" i="10"/>
  <c r="H9" s="1"/>
  <c r="J9" i="9"/>
  <c r="H9" s="1"/>
  <c r="P70" i="13" l="1"/>
  <c r="N34"/>
  <c r="N32" s="1"/>
  <c r="H10" i="9"/>
  <c r="F10" s="1"/>
  <c r="K101" i="13" s="1"/>
  <c r="K100" s="1"/>
  <c r="F9" i="9"/>
  <c r="G101" i="13" s="1"/>
  <c r="G100" s="1"/>
  <c r="P34"/>
  <c r="P32" s="1"/>
  <c r="H10" i="10"/>
  <c r="F10" s="1"/>
  <c r="K108" i="13" s="1"/>
  <c r="K107" s="1"/>
  <c r="F9" i="10"/>
  <c r="G108" i="13" s="1"/>
  <c r="G107" s="1"/>
  <c r="N60"/>
  <c r="N59" s="1"/>
  <c r="P68"/>
  <c r="N68"/>
  <c r="N9" i="17"/>
  <c r="P9" s="1"/>
  <c r="G7" i="10"/>
  <c r="G7" i="9"/>
  <c r="G8" s="1"/>
  <c r="H17" i="7"/>
  <c r="I85" i="13" s="1"/>
  <c r="I76" s="1"/>
  <c r="I58" s="1"/>
  <c r="J13" i="3"/>
  <c r="F8" i="1"/>
  <c r="F10" s="1"/>
  <c r="D12" s="1"/>
  <c r="F13" s="1"/>
  <c r="G13" s="1"/>
  <c r="M21" i="15"/>
  <c r="N21" s="1"/>
  <c r="G21"/>
  <c r="I21" s="1"/>
  <c r="M15"/>
  <c r="N15" s="1"/>
  <c r="G15"/>
  <c r="I15" s="1"/>
  <c r="M8"/>
  <c r="N8" s="1"/>
  <c r="G8"/>
  <c r="I8" s="1"/>
  <c r="G99" i="13" l="1"/>
  <c r="G20" s="1"/>
  <c r="G138" s="1"/>
  <c r="K99"/>
  <c r="I13" i="3"/>
  <c r="H13"/>
  <c r="O93" i="13"/>
  <c r="O92" s="1"/>
  <c r="G8" i="10"/>
  <c r="P10" i="17"/>
  <c r="Q9"/>
  <c r="Q10" s="1"/>
  <c r="G9" i="9"/>
  <c r="P21" i="15"/>
  <c r="P8"/>
  <c r="P15"/>
  <c r="H134" i="13" l="1"/>
  <c r="I135"/>
  <c r="I134" s="1"/>
  <c r="I20" s="1"/>
  <c r="F44"/>
  <c r="F43" s="1"/>
  <c r="Q18" i="17"/>
  <c r="Q20" s="1"/>
  <c r="E44" i="13"/>
  <c r="E43" s="1"/>
  <c r="P18" i="17"/>
  <c r="P20" s="1"/>
  <c r="N93" i="13"/>
  <c r="N92" s="1"/>
  <c r="P93"/>
  <c r="P92" s="1"/>
  <c r="R9" i="17"/>
  <c r="R10" s="1"/>
  <c r="R18" s="1"/>
  <c r="R20" s="1"/>
  <c r="P22" i="15"/>
  <c r="E57" i="13" s="1"/>
  <c r="Q21" i="15"/>
  <c r="Q22" s="1"/>
  <c r="F57" i="13" s="1"/>
  <c r="Q15" i="15"/>
  <c r="Q16" s="1"/>
  <c r="F56" i="13" s="1"/>
  <c r="P16" i="15"/>
  <c r="E56" i="13" s="1"/>
  <c r="P9" i="15"/>
  <c r="Q8"/>
  <c r="Q9" s="1"/>
  <c r="F55" i="13" s="1"/>
  <c r="E55" l="1"/>
  <c r="E54" s="1"/>
  <c r="P24" i="15"/>
  <c r="M57" i="13"/>
  <c r="F54"/>
  <c r="M55"/>
  <c r="O44"/>
  <c r="P44" s="1"/>
  <c r="M56"/>
  <c r="P26" i="15"/>
  <c r="Q24"/>
  <c r="Q26" s="1"/>
  <c r="R32" i="17"/>
  <c r="R21" i="15"/>
  <c r="R22" s="1"/>
  <c r="R8"/>
  <c r="R9" s="1"/>
  <c r="R15"/>
  <c r="R16" s="1"/>
  <c r="N44" i="13" l="1"/>
  <c r="M54"/>
  <c r="R24" i="15"/>
  <c r="R26" s="1"/>
  <c r="O55" i="13" s="1"/>
  <c r="N55" s="1"/>
  <c r="N54" s="1"/>
  <c r="P55" l="1"/>
  <c r="P54" s="1"/>
  <c r="G27" i="14"/>
  <c r="I27" s="1"/>
  <c r="G33"/>
  <c r="I33" s="1"/>
  <c r="G21"/>
  <c r="I21" s="1"/>
  <c r="G8"/>
  <c r="I8" s="1"/>
  <c r="G15"/>
  <c r="I15" s="1"/>
  <c r="M27" l="1"/>
  <c r="N27" s="1"/>
  <c r="P27" s="1"/>
  <c r="M15"/>
  <c r="N15" s="1"/>
  <c r="P15" s="1"/>
  <c r="M21"/>
  <c r="N21" s="1"/>
  <c r="P21" s="1"/>
  <c r="M33"/>
  <c r="N33" s="1"/>
  <c r="P33" s="1"/>
  <c r="M8"/>
  <c r="N8" s="1"/>
  <c r="P8" l="1"/>
  <c r="P22"/>
  <c r="Q21"/>
  <c r="Q22" s="1"/>
  <c r="P34"/>
  <c r="Q33"/>
  <c r="Q34" s="1"/>
  <c r="P16"/>
  <c r="Q15"/>
  <c r="Q16" s="1"/>
  <c r="P28"/>
  <c r="Q27"/>
  <c r="Q28" s="1"/>
  <c r="P9" l="1"/>
  <c r="P50" s="1"/>
  <c r="P52" s="1"/>
  <c r="Q8"/>
  <c r="Q9" s="1"/>
  <c r="Q50" s="1"/>
  <c r="Q52" s="1"/>
  <c r="P37"/>
  <c r="E23" i="13" s="1"/>
  <c r="E22" s="1"/>
  <c r="E21" s="1"/>
  <c r="Q37" i="14"/>
  <c r="F23" i="13" s="1"/>
  <c r="F22" s="1"/>
  <c r="F21" s="1"/>
  <c r="R33" i="14"/>
  <c r="R34" s="1"/>
  <c r="R21"/>
  <c r="R22" s="1"/>
  <c r="R15"/>
  <c r="R16" s="1"/>
  <c r="R8"/>
  <c r="R9" s="1"/>
  <c r="R27"/>
  <c r="R28" s="1"/>
  <c r="R50" l="1"/>
  <c r="R52" s="1"/>
  <c r="R37"/>
  <c r="O23" i="13" s="1"/>
  <c r="O22" s="1"/>
  <c r="G33" i="12"/>
  <c r="I33"/>
  <c r="G27"/>
  <c r="I27" s="1"/>
  <c r="I21"/>
  <c r="G15"/>
  <c r="I15" s="1"/>
  <c r="G8"/>
  <c r="I8" s="1"/>
  <c r="P23" i="13" l="1"/>
  <c r="P22" s="1"/>
  <c r="N23"/>
  <c r="N22" s="1"/>
  <c r="M33" i="12"/>
  <c r="N33" s="1"/>
  <c r="P33" s="1"/>
  <c r="M27"/>
  <c r="N27" s="1"/>
  <c r="P27" s="1"/>
  <c r="M21"/>
  <c r="N21" s="1"/>
  <c r="P21" s="1"/>
  <c r="M15"/>
  <c r="N15" s="1"/>
  <c r="P15" s="1"/>
  <c r="M8"/>
  <c r="N8" s="1"/>
  <c r="P8" s="1"/>
  <c r="Q33" l="1"/>
  <c r="Q34" s="1"/>
  <c r="F86" i="13" s="1"/>
  <c r="P34" i="12"/>
  <c r="E86" i="13" s="1"/>
  <c r="P28" i="12"/>
  <c r="E83" i="13" s="1"/>
  <c r="Q27" i="12"/>
  <c r="Q28" s="1"/>
  <c r="F83" i="13" s="1"/>
  <c r="P22" i="12"/>
  <c r="E79" i="13" s="1"/>
  <c r="Q21" i="12"/>
  <c r="Q22" s="1"/>
  <c r="F79" i="13" s="1"/>
  <c r="P16" i="12"/>
  <c r="E78" i="13" s="1"/>
  <c r="Q15" i="12"/>
  <c r="Q16" s="1"/>
  <c r="F78" i="13" s="1"/>
  <c r="P9" i="12"/>
  <c r="E77" i="13" s="1"/>
  <c r="Q8" i="12"/>
  <c r="Q9" s="1"/>
  <c r="F77" i="13" s="1"/>
  <c r="M86" l="1"/>
  <c r="M79"/>
  <c r="M77"/>
  <c r="Q36" i="12"/>
  <c r="Q38" s="1"/>
  <c r="P36"/>
  <c r="P38" s="1"/>
  <c r="R33"/>
  <c r="R34" s="1"/>
  <c r="O86" i="13" s="1"/>
  <c r="P86" s="1"/>
  <c r="R27" i="12"/>
  <c r="R28" s="1"/>
  <c r="O83" i="13" s="1"/>
  <c r="R21" i="12"/>
  <c r="R22" s="1"/>
  <c r="O79" i="13" s="1"/>
  <c r="R15" i="12"/>
  <c r="R16" s="1"/>
  <c r="O78" i="13" s="1"/>
  <c r="R8" i="12"/>
  <c r="R9" s="1"/>
  <c r="O77" i="13" l="1"/>
  <c r="N77" s="1"/>
  <c r="R36" i="12"/>
  <c r="P79" i="13"/>
  <c r="N79"/>
  <c r="P78"/>
  <c r="N78"/>
  <c r="P77"/>
  <c r="N86"/>
  <c r="N83"/>
  <c r="P83"/>
  <c r="R38" i="12"/>
  <c r="O128" i="13" l="1"/>
  <c r="O68"/>
  <c r="O54"/>
  <c r="O50"/>
  <c r="M25" l="1"/>
  <c r="M46"/>
  <c r="M26"/>
  <c r="M40"/>
  <c r="M60"/>
  <c r="M98"/>
  <c r="M110"/>
  <c r="M121"/>
  <c r="M39"/>
  <c r="M94"/>
  <c r="M104"/>
  <c r="M114"/>
  <c r="M125"/>
  <c r="M72"/>
  <c r="M111"/>
  <c r="M127"/>
  <c r="M131"/>
  <c r="M37"/>
  <c r="M41"/>
  <c r="M61"/>
  <c r="M35"/>
  <c r="M84"/>
  <c r="M133"/>
  <c r="M132" s="1"/>
  <c r="M69"/>
  <c r="M33"/>
  <c r="M82"/>
  <c r="M118"/>
  <c r="M24"/>
  <c r="M44"/>
  <c r="M63"/>
  <c r="M74"/>
  <c r="M95"/>
  <c r="M105"/>
  <c r="M122"/>
  <c r="M65"/>
  <c r="M48"/>
  <c r="M97"/>
  <c r="M36"/>
  <c r="M45"/>
  <c r="M49"/>
  <c r="M51"/>
  <c r="M50" s="1"/>
  <c r="M64"/>
  <c r="M71"/>
  <c r="M75"/>
  <c r="M81"/>
  <c r="M23"/>
  <c r="M34"/>
  <c r="M38"/>
  <c r="M42"/>
  <c r="M47"/>
  <c r="M62"/>
  <c r="M66"/>
  <c r="M73"/>
  <c r="M78"/>
  <c r="M83"/>
  <c r="M96"/>
  <c r="M102"/>
  <c r="M103"/>
  <c r="M109"/>
  <c r="M112"/>
  <c r="M113"/>
  <c r="M119"/>
  <c r="M120"/>
  <c r="M123"/>
  <c r="M124"/>
  <c r="M130"/>
  <c r="M129" s="1"/>
  <c r="M128" l="1"/>
  <c r="M22"/>
  <c r="M117"/>
  <c r="M32"/>
  <c r="M59"/>
  <c r="M43"/>
  <c r="M68"/>
  <c r="G9" i="10"/>
  <c r="H7" i="9"/>
  <c r="F7" s="1"/>
  <c r="J8" i="3"/>
  <c r="D16" i="8"/>
  <c r="F14"/>
  <c r="F13"/>
  <c r="H11" i="7"/>
  <c r="H12"/>
  <c r="H9"/>
  <c r="H10"/>
  <c r="H14"/>
  <c r="H85" i="13" s="1"/>
  <c r="H76" s="1"/>
  <c r="H58" s="1"/>
  <c r="H20" s="1"/>
  <c r="H138" s="1"/>
  <c r="E14" i="8" l="1"/>
  <c r="K137" i="13" s="1"/>
  <c r="K136" s="1"/>
  <c r="E13" i="8"/>
  <c r="I137" i="13" s="1"/>
  <c r="I136" s="1"/>
  <c r="I138" s="1"/>
  <c r="E101"/>
  <c r="M21"/>
  <c r="G10" i="9"/>
  <c r="G11" s="1"/>
  <c r="D14" s="1"/>
  <c r="G15" s="1"/>
  <c r="H15" s="1"/>
  <c r="H8"/>
  <c r="H8" i="7"/>
  <c r="E85" i="13" s="1"/>
  <c r="I8" i="3"/>
  <c r="H7" i="10"/>
  <c r="F7" s="1"/>
  <c r="E108" i="13" l="1"/>
  <c r="E100"/>
  <c r="H11" i="9"/>
  <c r="F8"/>
  <c r="E76" i="13"/>
  <c r="O101"/>
  <c r="G10" i="10"/>
  <c r="G11" s="1"/>
  <c r="D14" s="1"/>
  <c r="G15" s="1"/>
  <c r="H15" s="1"/>
  <c r="H8"/>
  <c r="F8" s="1"/>
  <c r="F108" i="13" s="1"/>
  <c r="F107" s="1"/>
  <c r="H16" i="7"/>
  <c r="K85" i="13" s="1"/>
  <c r="K76" s="1"/>
  <c r="H13" i="7"/>
  <c r="F85" i="13" s="1"/>
  <c r="F76" s="1"/>
  <c r="E107" l="1"/>
  <c r="E99" s="1"/>
  <c r="M108"/>
  <c r="M107" s="1"/>
  <c r="F15" i="10"/>
  <c r="I15" s="1"/>
  <c r="F101" i="13"/>
  <c r="F15" i="9"/>
  <c r="I15" s="1"/>
  <c r="M85" i="13"/>
  <c r="M76" s="1"/>
  <c r="O108"/>
  <c r="P108" s="1"/>
  <c r="P107" s="1"/>
  <c r="H11" i="10"/>
  <c r="H18" i="7"/>
  <c r="O85" i="13" s="1"/>
  <c r="P85" l="1"/>
  <c r="P76" s="1"/>
  <c r="P58" s="1"/>
  <c r="O76"/>
  <c r="N108"/>
  <c r="N107" s="1"/>
  <c r="F100"/>
  <c r="F99" s="1"/>
  <c r="M101"/>
  <c r="M100" s="1"/>
  <c r="M99" s="1"/>
  <c r="O107"/>
  <c r="N85"/>
  <c r="J10" i="3"/>
  <c r="I10" s="1"/>
  <c r="E11"/>
  <c r="J11" s="1"/>
  <c r="I11" s="1"/>
  <c r="J9"/>
  <c r="G8"/>
  <c r="N76" i="13" l="1"/>
  <c r="N58" s="1"/>
  <c r="I9" i="3"/>
  <c r="I7" s="1"/>
  <c r="J7"/>
  <c r="H7" l="1"/>
  <c r="E135" i="13" s="1"/>
  <c r="E134" s="1"/>
  <c r="J14" i="3"/>
  <c r="H14" s="1"/>
  <c r="I12"/>
  <c r="J12"/>
  <c r="H12" s="1"/>
  <c r="F135" i="13" s="1"/>
  <c r="F134" s="1"/>
  <c r="K135" l="1"/>
  <c r="H18" i="3"/>
  <c r="P106" i="13"/>
  <c r="O100"/>
  <c r="J15" i="3"/>
  <c r="K134" i="13" l="1"/>
  <c r="M135"/>
  <c r="M134" s="1"/>
  <c r="P43"/>
  <c r="P21" s="1"/>
  <c r="N43"/>
  <c r="N21" s="1"/>
  <c r="O43"/>
  <c r="O21" s="1"/>
  <c r="I14" i="3"/>
  <c r="G15" i="1"/>
  <c r="I15" i="3" l="1"/>
  <c r="D17" s="1"/>
  <c r="I18" s="1"/>
  <c r="J18" s="1"/>
  <c r="O58" i="13"/>
  <c r="G7" i="1"/>
  <c r="E7" s="1"/>
  <c r="G9" l="1"/>
  <c r="E9" s="1"/>
  <c r="K93" i="13" s="1"/>
  <c r="K92" s="1"/>
  <c r="K58" s="1"/>
  <c r="K20" s="1"/>
  <c r="K138" s="1"/>
  <c r="O135"/>
  <c r="N135" s="1"/>
  <c r="N134" s="1"/>
  <c r="K18" i="3"/>
  <c r="G8" i="1"/>
  <c r="N101" i="13"/>
  <c r="N100" s="1"/>
  <c r="P101"/>
  <c r="O99"/>
  <c r="G10" i="1" l="1"/>
  <c r="E8"/>
  <c r="F93" i="13" s="1"/>
  <c r="F92" s="1"/>
  <c r="F58" s="1"/>
  <c r="F20" s="1"/>
  <c r="O134"/>
  <c r="O20" s="1"/>
  <c r="E13" i="1"/>
  <c r="H13" s="1"/>
  <c r="E93" i="13"/>
  <c r="P100"/>
  <c r="P99" s="1"/>
  <c r="P135"/>
  <c r="P134" s="1"/>
  <c r="N99"/>
  <c r="N20" s="1"/>
  <c r="E92" l="1"/>
  <c r="E58" s="1"/>
  <c r="E20" s="1"/>
  <c r="M93"/>
  <c r="M92" s="1"/>
  <c r="M58" s="1"/>
  <c r="M20" s="1"/>
  <c r="Q20"/>
  <c r="P20"/>
  <c r="G12" i="8"/>
  <c r="E12" s="1"/>
  <c r="F137" i="13" s="1"/>
  <c r="F136" s="1"/>
  <c r="F138" s="1"/>
  <c r="F12" i="8"/>
  <c r="F15" s="1"/>
  <c r="E11"/>
  <c r="E18" l="1"/>
  <c r="G15"/>
  <c r="E137" i="13"/>
  <c r="D17" i="8" l="1"/>
  <c r="G18"/>
  <c r="E136" i="13"/>
  <c r="E138" s="1"/>
  <c r="M137"/>
  <c r="M136" s="1"/>
  <c r="M138" s="1"/>
  <c r="F18" i="8" l="1"/>
  <c r="O137" i="13"/>
  <c r="H18" i="8"/>
  <c r="P137" i="13" l="1"/>
  <c r="P136" s="1"/>
  <c r="N137"/>
  <c r="N136" s="1"/>
  <c r="N138" s="1"/>
  <c r="O136"/>
  <c r="Q136" l="1"/>
  <c r="O138"/>
  <c r="P138" s="1"/>
</calcChain>
</file>

<file path=xl/sharedStrings.xml><?xml version="1.0" encoding="utf-8"?>
<sst xmlns="http://schemas.openxmlformats.org/spreadsheetml/2006/main" count="1451" uniqueCount="471">
  <si>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визуальный осмотр, проверка работоспособности электрооборудования, наладка и ремонт электрооборудования вспомогательных помещений (лестничных клеток, подвалов, чердаков), смена светильников с заменой ламп и патронов, ремонт и смена автоматов, переключателей пакетных, устройств защитного отключения, выключателей и отдельных участков электропроводки, ремонт распределительных щитов и вводно-распределительных устройств.</t>
    </r>
  </si>
  <si>
    <t>№ пп</t>
  </si>
  <si>
    <t>Статьи затрат</t>
  </si>
  <si>
    <t>Ед.изм.</t>
  </si>
  <si>
    <t>Исходные данные</t>
  </si>
  <si>
    <t>Расчетные данные</t>
  </si>
  <si>
    <t>в месяц</t>
  </si>
  <si>
    <t>в год</t>
  </si>
  <si>
    <t>1.</t>
  </si>
  <si>
    <t>м2</t>
  </si>
  <si>
    <t>2.</t>
  </si>
  <si>
    <t>3.</t>
  </si>
  <si>
    <t>чел.</t>
  </si>
  <si>
    <t>4.</t>
  </si>
  <si>
    <t>Заработная плата электромонтера</t>
  </si>
  <si>
    <t>руб.</t>
  </si>
  <si>
    <t>5.</t>
  </si>
  <si>
    <t>6.</t>
  </si>
  <si>
    <t>Страховые взносы от расходов на оплату труда</t>
  </si>
  <si>
    <t>%</t>
  </si>
  <si>
    <t>7.</t>
  </si>
  <si>
    <t>Итого расходов</t>
  </si>
  <si>
    <t>за 2023 год</t>
  </si>
  <si>
    <t>Общая площадь обслуживаемого жилого фонда</t>
  </si>
  <si>
    <t>Стоимость затрат на 1 кв.метр жилой площади в месяц</t>
  </si>
  <si>
    <t>руб/м2</t>
  </si>
  <si>
    <t>8.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</si>
  <si>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круглосуточно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прием заявок от населения; устранение повреждений в системах отопления, водоснабжения,и канализации, ликвидация засоров канализации, работы по включению и отключению теплоснабжения; устранение неисправностей электроснабжения </t>
    </r>
  </si>
  <si>
    <t>Наименование затрат</t>
  </si>
  <si>
    <t>Кол-во</t>
  </si>
  <si>
    <t>Цена за ед., руб.</t>
  </si>
  <si>
    <t>Сумма,  руб.</t>
  </si>
  <si>
    <t>Расходы на заработную плату:</t>
  </si>
  <si>
    <t>Заработная плата рабочего (слесарь-сантехник  3 разряда)</t>
  </si>
  <si>
    <t>час.</t>
  </si>
  <si>
    <t>1.2.</t>
  </si>
  <si>
    <t>Заработная плата рабочего (слесарь-сантехник  4 разряда)</t>
  </si>
  <si>
    <t>1.3.</t>
  </si>
  <si>
    <t>1.4.</t>
  </si>
  <si>
    <t>Заработная плата мастера участка (мастер участка 9 разряда)</t>
  </si>
  <si>
    <t>1.5.</t>
  </si>
  <si>
    <t>Слесарь-сантехник  4 разряда</t>
  </si>
  <si>
    <t>Электрогазосварщика 5 разряда</t>
  </si>
  <si>
    <t>Электромонтер</t>
  </si>
  <si>
    <t>З/плата в месяц</t>
  </si>
  <si>
    <t>Среднемесячное количество рабочих часов в 2023г.</t>
  </si>
  <si>
    <t>смен</t>
  </si>
  <si>
    <t>Итого</t>
  </si>
  <si>
    <t>м3</t>
  </si>
  <si>
    <t>Заработная плата рабочего (электрогазосварщик 5 разряда)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</si>
  <si>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Расчеты по начислению и сбору платы за содержание и ремонт общего имущества, коммунальных услуг, взыскание задолженности по указанным платежам; подготовка и доставка платежных документов до потребителя; плановые межсезонные осмотры домов; снятие показаний приборов учета;  кадровая работа, охрана труда; контроль за проведением текущего ремонта в МКД; составление различных смет, калькуляций, актов; отчеты в статуправление, администрацию, налоговую инспекцию, пенсионный фонд, управление социальной защиты; работа с обращениями собственников по различным вопросам; работа с контролирующими органами: жилищная инспекция, прокуратура, управление строительства.</t>
    </r>
  </si>
  <si>
    <t xml:space="preserve">в месяц </t>
  </si>
  <si>
    <t>Нормативная площадь обслуживаемого  жилищного фонда</t>
  </si>
  <si>
    <t>до 50000</t>
  </si>
  <si>
    <t>Нормативная численность административно-управленческого персонала</t>
  </si>
  <si>
    <t>4-6</t>
  </si>
  <si>
    <t>Общая площадь обслуживаемого жилого фонда (с.Чечеул и с.В.Амонаш)</t>
  </si>
  <si>
    <t>Нормативная  численность административно-управленческого персонала</t>
  </si>
  <si>
    <t>Расходы на оплату труда административно-управленческого персонала</t>
  </si>
  <si>
    <t>Расходы на оплату работ и услуг, выполняемых сторонними организациями (услуги связи и итернета, консультационные услуги, информационные услуги)</t>
  </si>
  <si>
    <t>Прочие административные расходы (канцелярия, охрана труда, транспортные расходы, страхование атотранспорта, налоговые платежи)</t>
  </si>
  <si>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влажное подметание лестничных площадок и маршей, обметание пыли с потолков и стен, влажная протирка дверей, подоконников, перил, шкафов для электрощитков и слаботочных устройств, отопительных приборов, почтовых ящиков, осветительных приборов, мытье окон; работы производятся согласно принятых укрупненных норм обслуживания по уборке домовладений, работы производятся по графику.</t>
    </r>
  </si>
  <si>
    <r>
      <t xml:space="preserve">Состав работ: </t>
    </r>
    <r>
      <rPr>
        <sz val="12"/>
        <color theme="1"/>
        <rFont val="Times New Roman"/>
        <family val="1"/>
        <charset val="204"/>
      </rPr>
      <t>подметание и уборка придомовой территории в летний период, подметание и сдвижка снега на придомовой территориив зимний период, очистка территории от наледи, посыпка песком во время сильного гололеда, очистка урн от мусора, уборка газонов от листьев и сучьев, скашивание травы на придомовой территории</t>
    </r>
  </si>
  <si>
    <t>чел-час</t>
  </si>
  <si>
    <t>1000 м2 общей площади</t>
  </si>
  <si>
    <t>Измеритель</t>
  </si>
  <si>
    <t>Норматив трудовых ресурсов</t>
  </si>
  <si>
    <t>100 м. трубопровода</t>
  </si>
  <si>
    <t>100 стояков</t>
  </si>
  <si>
    <t>№ п/п</t>
  </si>
  <si>
    <t>Наименование работ</t>
  </si>
  <si>
    <t>Зар.плата</t>
  </si>
  <si>
    <t>Соц.налог 30,2%</t>
  </si>
  <si>
    <t>Исп.машин и механизмов</t>
  </si>
  <si>
    <t>Прочие прямые расходы</t>
  </si>
  <si>
    <t>Подрядные работы</t>
  </si>
  <si>
    <t>Накладные раходы</t>
  </si>
  <si>
    <t>Рентабельность</t>
  </si>
  <si>
    <t>Факт</t>
  </si>
  <si>
    <t>Содержание и ремонт общего имущества</t>
  </si>
  <si>
    <t>Постановление Правительства РФ №290 от 03.04.2013г.</t>
  </si>
  <si>
    <t>Периодичность выполнения работ и оказанных услуг</t>
  </si>
  <si>
    <t>1.1.</t>
  </si>
  <si>
    <t>Работы, необходимые для надлежащего содержания несущих конструкций (фундаментов, стен, перекрытий и покрытий, балок ригелей, лестниц, несущих элементов крыш) и несущих конструкций (перегородок, внутренней отделки, полов)</t>
  </si>
  <si>
    <t>1.1.2.</t>
  </si>
  <si>
    <t>Работы, выполняемые в отношении всех видов фундаментов, стен, фасадов, перекрытий</t>
  </si>
  <si>
    <t>Раздел 1, п.1, 3, 4, 5, 6, 8, 9, 10, 12</t>
  </si>
  <si>
    <t>Осмотр фундаментов, стен, фасадов, перекрытий, осмотр внутренней отделки стен</t>
  </si>
  <si>
    <t>2 раза в год</t>
  </si>
  <si>
    <t>Осмотр подвальных помещений</t>
  </si>
  <si>
    <t>Очистка подвальных помещений от мусора</t>
  </si>
  <si>
    <t>по мере необходимости, но не реже 1 раза вгод</t>
  </si>
  <si>
    <t>Проверка состояния (открытие, закрытие) продухов в цоколях зданий</t>
  </si>
  <si>
    <t>Мелкий ремонт козырька</t>
  </si>
  <si>
    <t>по мере необходимости</t>
  </si>
  <si>
    <t>Мелкий ремонт перил</t>
  </si>
  <si>
    <t>Очистка надподъездных козырьков от мусора</t>
  </si>
  <si>
    <t>1.1.1.</t>
  </si>
  <si>
    <t>Работы, выполняемые в целях надлежащего содержания кровли и водосточной системы</t>
  </si>
  <si>
    <t>Раздел 1, п.7</t>
  </si>
  <si>
    <t>Мелкий ремонт ливневой канализации</t>
  </si>
  <si>
    <t>Осмотр кровли с проверкой состояния слуховых окон</t>
  </si>
  <si>
    <t>Осмотр чердачных помещений</t>
  </si>
  <si>
    <t>Очистка чердаков от мусора</t>
  </si>
  <si>
    <t>1 раз в год</t>
  </si>
  <si>
    <t>Очистка кровли от мусора с прочисткой ливневой канализации</t>
  </si>
  <si>
    <t>Удаление с канализационных стояков снега и наледи</t>
  </si>
  <si>
    <t>Удаление с крыш снега и наледи</t>
  </si>
  <si>
    <t>Мелкий ремонт кровли (до 1,5 м2)</t>
  </si>
  <si>
    <t>Укрепление прямых звеньев водосточных труб</t>
  </si>
  <si>
    <t>1.1.3.</t>
  </si>
  <si>
    <t>Работы, выполняемые в целях надлежащего содержания оконных и дверных заполнений помещений, относящихся к общему имуществу в МКД</t>
  </si>
  <si>
    <t>Раздел 1, п.13</t>
  </si>
  <si>
    <t>Осмотр оконных и дверных заполнений</t>
  </si>
  <si>
    <t>1 раз месяц</t>
  </si>
  <si>
    <t>Смена неисправных доводчиков на входные и тамбурные двери</t>
  </si>
  <si>
    <t>Установка (снятие) пружин на входные двери</t>
  </si>
  <si>
    <t xml:space="preserve">Мелкий ремонт оконных заполнений </t>
  </si>
  <si>
    <t>1.1.4.</t>
  </si>
  <si>
    <t>Работы, выполняемые в целях надлежащего содержания внутренней отделки многоквартирного дома</t>
  </si>
  <si>
    <t>Раздел 1, п.11</t>
  </si>
  <si>
    <t>Осмотр внутренней отделки</t>
  </si>
  <si>
    <t>1.1.5.</t>
  </si>
  <si>
    <t>Раздел 2, п.15</t>
  </si>
  <si>
    <t>Проверка наличии тяги</t>
  </si>
  <si>
    <t>Устранение засоров системы вентиляции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</si>
  <si>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МКД</t>
  </si>
  <si>
    <t>1.2.1.</t>
  </si>
  <si>
    <t xml:space="preserve">Работы, выполняемые в целях надлежащего содержания систем холодного водоснабжения </t>
  </si>
  <si>
    <t>Раздел 2, п.17, 18</t>
  </si>
  <si>
    <t>Осмотр системы водоснабжения здания</t>
  </si>
  <si>
    <t>по мере необходимости, но не менее 1 раза в год</t>
  </si>
  <si>
    <t>Обслуживание прибора учета ХВС</t>
  </si>
  <si>
    <t>Плановая ревизия задвижек холодного водоснабжения</t>
  </si>
  <si>
    <t>Плановая ревизия  вентилей холодного водоснабжения</t>
  </si>
  <si>
    <t>Временная заделка свищей (установка хомутов) на трубопроводах, а также устранение мелких неисправностей системы водоснабжения</t>
  </si>
  <si>
    <t>Замена вентилей ХВС</t>
  </si>
  <si>
    <t>Замена небольших участков внутренних систем ХВС (до 1 м.п.)</t>
  </si>
  <si>
    <t>1.2.2.</t>
  </si>
  <si>
    <t>Раздел 2, п.17, 18, 19</t>
  </si>
  <si>
    <t>1.2.3.</t>
  </si>
  <si>
    <t>Работы, выполняемые для надлежащего содержания систем водоотведения</t>
  </si>
  <si>
    <t>Раздел 2, п.18</t>
  </si>
  <si>
    <t>Осмотр системы канализации здания</t>
  </si>
  <si>
    <t>Замена небольших участков канализации (до 1 м.п.)</t>
  </si>
  <si>
    <t>Замена фасонных частей канализационных труб (до 2 шт.)</t>
  </si>
  <si>
    <t>Смена (установка) заглушек на прочистках канализации</t>
  </si>
  <si>
    <t>Устранение мелких засоров канализации</t>
  </si>
  <si>
    <t>Подчеканка канализационных стыков</t>
  </si>
  <si>
    <t>1.2.4.</t>
  </si>
  <si>
    <t>Осмотр системы отопления здания</t>
  </si>
  <si>
    <t>Обслуживание прибора учета тепла</t>
  </si>
  <si>
    <t>Плановая ревизия вентилей отопления</t>
  </si>
  <si>
    <t>Плановая ревизия задвижек отопления</t>
  </si>
  <si>
    <t>Ликвидация воздушных пробок в системе отопления</t>
  </si>
  <si>
    <t>Смена сгонов, муфт и прочей арматуры отопления</t>
  </si>
  <si>
    <t>Прочистка грязевиков и фильтров</t>
  </si>
  <si>
    <t>Замена небольших участков системы отопления (до 1 м.п.)</t>
  </si>
  <si>
    <t>Замена вентилей системы отопления</t>
  </si>
  <si>
    <t>Гидравлические испытания тепловых пунктов и элеваторных узлов</t>
  </si>
  <si>
    <t>Работы, выполняемые в целях надлежащего содержания электрооборудования</t>
  </si>
  <si>
    <t>Раздел 2, п.20</t>
  </si>
  <si>
    <t>Замена ламп внутреннего освещения</t>
  </si>
  <si>
    <t>Замена предохранителей</t>
  </si>
  <si>
    <t>Замена светильников</t>
  </si>
  <si>
    <t>Замена электроустановочных изделий (розеток, выключателей)</t>
  </si>
  <si>
    <t>Мелкий ремонт (замена) электропроводки</t>
  </si>
  <si>
    <t>1.3.1.</t>
  </si>
  <si>
    <t>Раздел 3, п.23</t>
  </si>
  <si>
    <t>Влажное подметание лестничных площадок и маршей</t>
  </si>
  <si>
    <t>2 раза в неделю</t>
  </si>
  <si>
    <t>Мытье лестничных площадок и маршей</t>
  </si>
  <si>
    <t>2 раза в месяц</t>
  </si>
  <si>
    <t>Мытье и протирка пыли с подоконников и дверей</t>
  </si>
  <si>
    <t>1 раз в месяц</t>
  </si>
  <si>
    <t>Мытье окон</t>
  </si>
  <si>
    <t>Протирка пыли с колпаков светильников</t>
  </si>
  <si>
    <t>1 раз в 6 месяцев</t>
  </si>
  <si>
    <t>1.3.2.</t>
  </si>
  <si>
    <t>Работы по содержанию  придомовой территории</t>
  </si>
  <si>
    <t>Раздел 3, п.24, 25</t>
  </si>
  <si>
    <t>Подметание территории в летний период</t>
  </si>
  <si>
    <t>1 раз в сутки</t>
  </si>
  <si>
    <t>Сдвижка и подметание снега при отсутствии снегопада</t>
  </si>
  <si>
    <t>Сдвижка и подметание снега при снегопаде</t>
  </si>
  <si>
    <t>Скалывание и очистка территории от уплотненного снега, наледи и льда</t>
  </si>
  <si>
    <t>по мере необходимости, но не реже 1 раз в сутки во время гололеда</t>
  </si>
  <si>
    <t>Посыпка территории противогололедными смесями</t>
  </si>
  <si>
    <t>Механизированная уборка придомовой территории</t>
  </si>
  <si>
    <t>Мытье урн</t>
  </si>
  <si>
    <t>Очистка урн от мусора</t>
  </si>
  <si>
    <t>1.3.3.</t>
  </si>
  <si>
    <t>Работы по благоустройству придомовой территории</t>
  </si>
  <si>
    <t>Завоз песка в песочницы</t>
  </si>
  <si>
    <t>Мелкий ремонт урн</t>
  </si>
  <si>
    <t>Мелкий ремонит ограждений</t>
  </si>
  <si>
    <t>Осмотр объектов благоустройства (дороги, пешеходных дорожек, зел.насаждений)</t>
  </si>
  <si>
    <t>Окраска МАФ</t>
  </si>
  <si>
    <t>Ремонт МАФ</t>
  </si>
  <si>
    <t>Мелкий ремонт покрытий тротуаров и пешеходных дорожек</t>
  </si>
  <si>
    <t>Ремонт приямков</t>
  </si>
  <si>
    <t>Омолаживающая обрезка деревьев, кустарников</t>
  </si>
  <si>
    <t>Скашивание травы</t>
  </si>
  <si>
    <t>Работы (услуги) по содержанию МКД</t>
  </si>
  <si>
    <t>1.4.1.</t>
  </si>
  <si>
    <t xml:space="preserve">Проведение дезинсекции и дератизации помещений, входящих в состав общего имущества в МКД </t>
  </si>
  <si>
    <t>Дезинсекция здания</t>
  </si>
  <si>
    <t>Дератизация здания</t>
  </si>
  <si>
    <t>1.4.2.</t>
  </si>
  <si>
    <t>Работы по обеспечению требований пожарной безопасности</t>
  </si>
  <si>
    <t>Раздел 3, п.27</t>
  </si>
  <si>
    <t>Осмотры и обеспечение работоспособного состояния пожарных лестниц, лазов, проходов, выходов, систем аварийного освещения, пожаротушения, сигнализации, противопожарного водоснабжения, средств противопожарной защиты</t>
  </si>
  <si>
    <t>1 раз в год, дополнительно по мере необходимости</t>
  </si>
  <si>
    <t>Раздел 3, п.28</t>
  </si>
  <si>
    <t>Устранения аварий в соответствии с установленными предельными сроками на внутридомовых инженерных системах в многоквартирном доме, выполнение заявок населения</t>
  </si>
  <si>
    <t>круглосуточно</t>
  </si>
  <si>
    <t>Расходы (услуги)  на управление МКД</t>
  </si>
  <si>
    <t>ВСЕГО</t>
  </si>
  <si>
    <t>1. Осмотр системы центрального отопления</t>
  </si>
  <si>
    <t>Норматив на 1м2</t>
  </si>
  <si>
    <t>Затраты времени в год</t>
  </si>
  <si>
    <t>Трудовые ресурсы</t>
  </si>
  <si>
    <t>Общая площадь, м2</t>
  </si>
  <si>
    <t>Периодичность</t>
  </si>
  <si>
    <t>МРОТ</t>
  </si>
  <si>
    <t>Ставка 1 чел/час</t>
  </si>
  <si>
    <t>Районный и северный коэффициенты 30%+30%</t>
  </si>
  <si>
    <t>Месячный фонд оплаты труда, руб.</t>
  </si>
  <si>
    <t>Затраты на оплату труда, руб.</t>
  </si>
  <si>
    <t>Страховые взносы, 30,2%</t>
  </si>
  <si>
    <t>Итого в год, руб.</t>
  </si>
  <si>
    <t>2. Осмотр устройства системы центрального отопления в чердачных и подвальных помещениях</t>
  </si>
  <si>
    <t>1000 м2 осматриваемых помещений</t>
  </si>
  <si>
    <t>3. Регулировка и наладка системы отопления</t>
  </si>
  <si>
    <t>Состав работ: Регулировка внутренней отопительно-вентиляционной системы: подготовительные работы, основные работы, внедрение мероприятий, составление технического отчета</t>
  </si>
  <si>
    <t>1 здание</t>
  </si>
  <si>
    <t xml:space="preserve">Затраты времени </t>
  </si>
  <si>
    <t>Состав работ: Наружный осмотр трубопровода. Установка зпглушек и манометров. Присоединение гидровлического пресса к водопроводу. Наполнение отдельных частей системы водой до заданного давления.  Снижение давления и устранение дефектов. Промывка системы под давлением. Опрессовка системы. Снятие заглушек, манометра и отсоединение пресса.</t>
  </si>
  <si>
    <t>Месячная заработная плата</t>
  </si>
  <si>
    <t>4. Ликвидация воздушных пробок в стояке системы отопления</t>
  </si>
  <si>
    <t>Состав работ: Открытия вентиля на воздухосборнике, расположенном на чердаке здания. Выпуск воздуха. Закрытие вентиля.</t>
  </si>
  <si>
    <t>Норматив на 1 стояк</t>
  </si>
  <si>
    <t>Количесво стояков, шт.</t>
  </si>
  <si>
    <t>Площадь осматриваемых помещений, м2</t>
  </si>
  <si>
    <t>Норматив на 1 здание</t>
  </si>
  <si>
    <t>Норматив на 1 м. трубопровода</t>
  </si>
  <si>
    <t>Протяженность трубопровода, м.</t>
  </si>
  <si>
    <t>шт.ед.</t>
  </si>
  <si>
    <t>Расчетные данные, руб.</t>
  </si>
  <si>
    <t>1. Осмотр территории вокруг здания и фундамента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</si>
  <si>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территории вокруг здания с целью предупреждения проектных параметров. Проверка состояния гидроизоляции фундамента и систем водоотвода.</t>
    </r>
  </si>
  <si>
    <t>Заработная плата рабочего (каменщик  3 разряда)</t>
  </si>
  <si>
    <t>2. Осмотр кирпичных и железобетонных стен, фасадов.</t>
  </si>
  <si>
    <t>Состав работ: Выявление отклонений от проектных условий эксплуатации. Выявление нарушений отделки фасадов и их отдельных элементов.</t>
  </si>
  <si>
    <t>Заработная плата рабочего (каменщик 3 разряда)</t>
  </si>
  <si>
    <t>3. Осмотр деревянных стен, перегородок</t>
  </si>
  <si>
    <t>Состав работ: Выявление отклонений от проектных условий эксплуатации.</t>
  </si>
  <si>
    <t>Заработная плата рабочего (плотник  4 разряда)</t>
  </si>
  <si>
    <t>Норматив на 1 м2</t>
  </si>
  <si>
    <t>4. Осмотр деревянных перекрытий</t>
  </si>
  <si>
    <t>5. Осмотр железобетонных покрытий</t>
  </si>
  <si>
    <t>Состав работ: Выявление нарушений условий эксплуатации.</t>
  </si>
  <si>
    <t>Заработная плата рабочего (бетонщик  4 разряда)</t>
  </si>
  <si>
    <t>Состав работ: Проверка состояния древесины оконных и дверных коробок, переплетов и полотен.</t>
  </si>
  <si>
    <t>Заработная плата рабочего (столяр строительный 4 разряда)</t>
  </si>
  <si>
    <t>Состав работ: Проверка состояния кровли. Проверка состояния водоотводящих устройств.</t>
  </si>
  <si>
    <t>Заработная плата рабочего (кровельщик 4 разряда)</t>
  </si>
  <si>
    <t>1000 м2 кровли</t>
  </si>
  <si>
    <t>Заработная плата рабочего (слесарь ремонтник  3 разряда)</t>
  </si>
  <si>
    <t>1. Осмотр вентиляционных шахт</t>
  </si>
  <si>
    <t>2. Проверка наличии тяги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</si>
  <si>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вытяжных шахт. Выявление отклонений от проектных условий эксплуатации.</t>
    </r>
  </si>
  <si>
    <t xml:space="preserve">Состав работ: Проверка вентиляционных шахт на наличие тяги. </t>
  </si>
  <si>
    <t>3. Устранение засоров в вентиляционных шахтах</t>
  </si>
  <si>
    <t>Состав работ: Устранение засоров.</t>
  </si>
  <si>
    <t>Норматив на 1 ед.</t>
  </si>
  <si>
    <t>Работа дежурного автомобиля (з/плата водителя, бензин, масла)</t>
  </si>
  <si>
    <t>ВСЕГО затрат по жилому фонду</t>
  </si>
  <si>
    <t>Работа компрессора</t>
  </si>
  <si>
    <t>ВСЕГО затрат по жилому фонду:</t>
  </si>
  <si>
    <t>В.Амонаш</t>
  </si>
  <si>
    <t>Чечеул</t>
  </si>
  <si>
    <t>Цена за ед.</t>
  </si>
  <si>
    <t>Расход воды для промывки и заполнения системы отопления (тариф на ГВС утвержден Приказом №312-п от 17.11.2022г. Министерством тарифной политики КК)</t>
  </si>
  <si>
    <t xml:space="preserve">Работы, выполняемые в целях надлежащего содержания систем вентиляции </t>
  </si>
  <si>
    <t>Осмотр вентиляционных шахт</t>
  </si>
  <si>
    <t>Осмотр устройств системы центрального отопления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</si>
  <si>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трубопровода, отопительных приборов.Проверка состояния креплений, подвесок прокладок-подставок для магистрального трубопровода.</t>
    </r>
  </si>
  <si>
    <t>Состав работ: Проверка состояния регулирующих кранов и вентелей, задвижек, запорной арматуры расширительных баков на чердаке, теплоизоляции.</t>
  </si>
  <si>
    <t>Регулировка и наладка системы отопления</t>
  </si>
  <si>
    <t>Мелкий ремонт изоляции</t>
  </si>
  <si>
    <t>Накладные расходы (механизмы, работавшие на аварии в выходные дни,.материалы и пр.)</t>
  </si>
  <si>
    <t>Материальные ресурсы и специнвентарь (кран шаровый, кронштейн, регулирующие клапаны, муфты, электроды, заглушки  и пр.мелкие детали)</t>
  </si>
  <si>
    <t>Материальные ресурсы и специнвентарь (мешковина, моющие средства, перчатки, веник, совок, ведро, швабра, спец.одежда)</t>
  </si>
  <si>
    <t>Заработная плата рабочего по комплексному обслуживанию</t>
  </si>
  <si>
    <t>Заработная плата дворника</t>
  </si>
  <si>
    <t xml:space="preserve">Накладные расходы </t>
  </si>
  <si>
    <t>1. Осмотр всех элементов кровель, водостоков</t>
  </si>
  <si>
    <t>1. Осмотр заполнения дверных и оконных проемов</t>
  </si>
  <si>
    <t>Работы, выполняемые в целях надлежащего содержания систем центрального отопления и горячего водоснабжения</t>
  </si>
  <si>
    <t>Работы и услуги по обеспечению санитарного состояния мест общего пользования  и придомовой территории</t>
  </si>
  <si>
    <t>Фактические 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</si>
  <si>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Заработная плата рабочего</t>
  </si>
  <si>
    <t>Количество</t>
  </si>
  <si>
    <t>Материальные ресурсы и специнвентарь (бензин, леска д/триммера, масло )</t>
  </si>
  <si>
    <r>
      <t>Состав работ:</t>
    </r>
    <r>
      <rPr>
        <sz val="12"/>
        <color theme="1"/>
        <rFont val="Times New Roman"/>
        <family val="1"/>
        <charset val="204"/>
      </rPr>
      <t xml:space="preserve"> скашивание травы на придомовой территории (2 раза за летний период)</t>
    </r>
  </si>
  <si>
    <t>6. Осмотр подвальных помещений</t>
  </si>
  <si>
    <t>7. Проверка состояния продухов в цоколях здания</t>
  </si>
  <si>
    <t>Состав работ: Открытие и закрытие продухов в цоколях здания</t>
  </si>
  <si>
    <t>Состав работ: Выявление нарушений условий эксплуатации</t>
  </si>
  <si>
    <t>2. Осмотр чердачных помещений</t>
  </si>
  <si>
    <t>3. Удаление с крыш снега и наледи</t>
  </si>
  <si>
    <t>Состав работ: Удаление с крыш снега и наледи</t>
  </si>
  <si>
    <t xml:space="preserve">Замена разбитых стекол </t>
  </si>
  <si>
    <t>Ремонт и побелка известковая</t>
  </si>
  <si>
    <t>Ремонт и покраска</t>
  </si>
  <si>
    <t>1. Осмотр внутренней отделки стен</t>
  </si>
  <si>
    <t>Состав работ: Проверка наличия трещин и повреждений внутренней отделки стен, наличия сырых пятен и ржавых потеков на поверхности</t>
  </si>
  <si>
    <t>Гидравлические испытания, промывка и опрессовка системы центрального отопления здания</t>
  </si>
  <si>
    <t>Заработная плата рабочего по комплексному обслуживанию и ремонту зданий 4 разряда</t>
  </si>
  <si>
    <t>1. Осмотр водопроводной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</si>
  <si>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водоразборных кранов, запорной арматуры. Проверка состояния креплений на магистральных водопроводах</t>
    </r>
  </si>
  <si>
    <t>100 квартир</t>
  </si>
  <si>
    <t>Количество, ед.</t>
  </si>
  <si>
    <t>1. Осмотр канализационной 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</si>
  <si>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раструбов канализационных труб, сифонов</t>
    </r>
  </si>
  <si>
    <t>2. Проверка исправности канализационных вытяжек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</si>
  <si>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канализационных вытяжек. Прочистка засоренных вентиляционных каналов.</t>
    </r>
  </si>
  <si>
    <t>Проверка исправности канализационных вытяжек</t>
  </si>
  <si>
    <t>3. Подчеканка канализационных стыков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</si>
  <si>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 подчеканка канализационных стыков</t>
    </r>
  </si>
  <si>
    <t>100 м. канализационного лежака</t>
  </si>
  <si>
    <t>Годовая стоимость работ (услуг), руб/год</t>
  </si>
  <si>
    <t>согласно мероприятий</t>
  </si>
  <si>
    <t>по мере необходимости (согласно договора)</t>
  </si>
  <si>
    <t>Наименование параметра</t>
  </si>
  <si>
    <t xml:space="preserve">Информация </t>
  </si>
  <si>
    <t>Общая площадь многоквартирного дома</t>
  </si>
  <si>
    <t>Расходы на управление (содержание аппарата управления,  - сопровождение программы "1С" в бухгалтерии, программы "Консультант Плюс", "СБ и С налоговая отчетность", "Клиент-банк", услуги интернета, затраты на автотранспорт- ГСМ, запчасти, аренда автотранспорта, аренда производственных помещений, расходы на связь, почтовые расходы, канцелярские товары, обслуживание оргтехники). Хранение и ведение технической документации МКД. Расчеты по начислению и сбору платы за содержание и ремонт общего имущества, ком.услуг, взыскание задолженности по указанным платежам. Кадровая работа, охрана труда. Составление различных смет, калькуляций, дефектных ведомостей. Отчеты в статуправление, налоговую инспекцию и др.контролирующие органы.</t>
  </si>
  <si>
    <t>Таблица 1.2.4</t>
  </si>
  <si>
    <t>Таблица 1.5.</t>
  </si>
  <si>
    <t>Таблица 1.1.3.</t>
  </si>
  <si>
    <t>Таблица 1.2.3.</t>
  </si>
  <si>
    <t>Таблица 2.</t>
  </si>
  <si>
    <t>Таблица 1.3.1.</t>
  </si>
  <si>
    <t>Таблица 1.3.2.</t>
  </si>
  <si>
    <t>Таблица 1.1.1.</t>
  </si>
  <si>
    <t>Таблица 1.1.5.</t>
  </si>
  <si>
    <t>Таблица 1.1.2.</t>
  </si>
  <si>
    <t>Таблица 1.1.4.</t>
  </si>
  <si>
    <t>Таблица 1.2.1.</t>
  </si>
  <si>
    <t>Таблица 1.2.2.</t>
  </si>
  <si>
    <t>руб./м2</t>
  </si>
  <si>
    <t>9.</t>
  </si>
  <si>
    <t>10.</t>
  </si>
  <si>
    <t>ВСЕГО ЗАТРАТ ПО СОДЕРЖАНИЮ И РЕМОНТУ:</t>
  </si>
  <si>
    <t>Утепление межпанельных швов</t>
  </si>
  <si>
    <t>Работы по санитарному содержанию помещений общего пользования и фасадов</t>
  </si>
  <si>
    <t>Известковое окрашивание цоколя</t>
  </si>
  <si>
    <t>Материальные ресурсы и специнвентарь</t>
  </si>
  <si>
    <t>ИТОГО за год</t>
  </si>
  <si>
    <r>
      <rPr>
        <b/>
        <sz val="12"/>
        <color theme="1"/>
        <rFont val="Times New Roman"/>
        <family val="1"/>
        <charset val="204"/>
      </rPr>
      <t>Наименование работ:</t>
    </r>
    <r>
      <rPr>
        <sz val="12"/>
        <color theme="1"/>
        <rFont val="Times New Roman"/>
        <family val="1"/>
        <charset val="204"/>
      </rPr>
      <t xml:space="preserve">  Гидравлическое испытание трубопроводов системы центрального отопления, промывка, опрессовка и окончательная проверка системы центрального отопления.</t>
    </r>
  </si>
  <si>
    <t>Ремонт контейнеров</t>
  </si>
  <si>
    <t>Материальные ресурсы и специнвентарь ( )</t>
  </si>
  <si>
    <t>Ремонт слуховых окон</t>
  </si>
  <si>
    <t>Установка прибора учета воды с фильтром</t>
  </si>
  <si>
    <t>ИТОГО трудовые ресурсы</t>
  </si>
  <si>
    <t>Площадь кровли, м2</t>
  </si>
  <si>
    <t>Премия</t>
  </si>
  <si>
    <t>Мелкий ремонт двери в подвальном помещении</t>
  </si>
  <si>
    <t>Ремонт слуховых окон в подвальном помещении</t>
  </si>
  <si>
    <t>Накладные расходы (прочие неучтенные материалы и специнвентарь, транспортные расходы по доставке рабочих и материалов)</t>
  </si>
  <si>
    <t>Количество квартир, ед.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</si>
  <si>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Визуальный осмотр узла учета и проверка наличия и нарушения пломб. Снятие и запись показаний с вычислителя в журнал.</t>
    </r>
  </si>
  <si>
    <t>1 прибор учета</t>
  </si>
  <si>
    <t>Количество ПУ, ед.</t>
  </si>
  <si>
    <t>Норматив на год</t>
  </si>
  <si>
    <t>2. Проверка и обслуживание прибора учета воды</t>
  </si>
  <si>
    <t>3. Плановая ревизия задвижек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</si>
  <si>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задвижек.</t>
    </r>
  </si>
  <si>
    <t>100 задвижек</t>
  </si>
  <si>
    <t>Количество задвижек ед.</t>
  </si>
  <si>
    <t>4. Плановая ревизия вентелей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</si>
  <si>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вентелей.</t>
    </r>
  </si>
  <si>
    <t>100 вентелей</t>
  </si>
  <si>
    <t>Количество вентелей ед.</t>
  </si>
  <si>
    <t>Количество зданий, ед.</t>
  </si>
  <si>
    <t>Накладные расходы (прочие неучтенные материалы и специнвентарь, транспортные расходы на доставку рабочих и материалов)</t>
  </si>
  <si>
    <t xml:space="preserve">ВСЕГО </t>
  </si>
  <si>
    <t>Район. и север.коэф.</t>
  </si>
  <si>
    <t>Премия,12,5%</t>
  </si>
  <si>
    <t>Накладные расходы (прочие неучтенные материалы и специнвентарь, транспорные расходы по доставке материалов)</t>
  </si>
  <si>
    <t>Материальные ресурсы и инвентарь (мешки полиэтиленовые, метла, лопата, скребок, перчатки, спец.одежда)</t>
  </si>
  <si>
    <t>Район.и север.коэф.</t>
  </si>
  <si>
    <t>Диспечер (3 шт.ед.)</t>
  </si>
  <si>
    <t>Премия, 12,5%</t>
  </si>
  <si>
    <t>Накладные расходы (неучтенные материалы и специнвентарь, транспортные расходы по доставке рабочих и материалов)</t>
  </si>
  <si>
    <t>Север. и район.коэф.</t>
  </si>
  <si>
    <t>Итого, руб.</t>
  </si>
  <si>
    <t>Материалы и специнвентарь</t>
  </si>
  <si>
    <t>Расходы на МКД в год</t>
  </si>
  <si>
    <t>Осмотр линий электрических сетей, арматуры и электрооборудования, снятие показаний счетчика</t>
  </si>
  <si>
    <t>Расходы по МКД в год</t>
  </si>
  <si>
    <t>Расходы по многоквартирному дому по адресу: с.Чечеул, ул.Новая, д.6А</t>
  </si>
  <si>
    <t>постоянно</t>
  </si>
  <si>
    <t>Аварийно-диспетчерское обслуживание</t>
  </si>
  <si>
    <t>Среднемесячное количество рабочих часов в 2024г.</t>
  </si>
  <si>
    <t xml:space="preserve">Расходы по обслуживанию системы теплоснабжения  многоквартирного дома адресу: </t>
  </si>
  <si>
    <t>Расходы на выполнение работ  по содержанию и ремонту электротехнического оборудования  по обслуживаемому жилому фонду (с.Чечеул и с.Верх-Амонаш)</t>
  </si>
  <si>
    <t>Расходы на выполнение работ  по уборке земельного участка, входящего  в состав общего имущества обслуживаемого жилого фонда (с.Чечеул и с.Верх-Амонаш)</t>
  </si>
  <si>
    <t>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</si>
  <si>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Расходы на содержание аварийно-диспечерской службы по обслуживаемому жилому фонду (с.Чечеул и с.Верх-Амонаш)</t>
  </si>
  <si>
    <t>Расходы на работы и услуги по управлению  обслуживаемого жилого фонда (с.Чечеул и с.Верх-Амонаш)</t>
  </si>
  <si>
    <t>Среднемесячное количество рабочих часов в 2025г.</t>
  </si>
  <si>
    <t xml:space="preserve">Состав работ: Очистка труб от грязи и ржавчины. Сварочные работы. </t>
  </si>
  <si>
    <t>Замена небольших участков труб отопления</t>
  </si>
  <si>
    <t>1. Замена труб отопления</t>
  </si>
  <si>
    <t>5. Мелкий ремонт изоляции</t>
  </si>
  <si>
    <t>Состав работ: Очистка трубы от грязи и ржавчины. Нанесение мастичной изоляции на горячую трубу.</t>
  </si>
  <si>
    <t>мес.</t>
  </si>
  <si>
    <t>1. Очистка подвальных помещений от мусора</t>
  </si>
  <si>
    <t>Заработная плата рабочего 1 разряда</t>
  </si>
  <si>
    <t>100 м2 подвалов</t>
  </si>
  <si>
    <t>Площадь подваловального помещения, м2</t>
  </si>
  <si>
    <t>Затраты времени</t>
  </si>
  <si>
    <t>Дата начала расчетного периода</t>
  </si>
  <si>
    <t>Дата конца расчетного периода</t>
  </si>
  <si>
    <t>2. Мелкий ремонт окон и дверей</t>
  </si>
  <si>
    <r>
      <rPr>
        <b/>
        <sz val="11"/>
        <color theme="1"/>
        <rFont val="Times New Roman"/>
        <family val="1"/>
        <charset val="204"/>
      </rPr>
      <t>Материальные ресурсы и специнвентарь</t>
    </r>
    <r>
      <rPr>
        <sz val="11"/>
        <color theme="1"/>
        <rFont val="Times New Roman"/>
        <family val="1"/>
        <charset val="204"/>
      </rPr>
      <t xml:space="preserve"> (кран шаровый Д40, кран шаровый Д25, трубы отопления, вентели Д20)</t>
    </r>
  </si>
  <si>
    <t>ИТОГО РАСХОДЫ за год</t>
  </si>
  <si>
    <t>Материальные ресурсы и специнвентарь (транспортные расходы)</t>
  </si>
  <si>
    <t>Состав работ: Сгребание мусора и перенос его на расстояние до 20 м. Погрузка мусора. Вывоз мусора транспортным средством.</t>
  </si>
  <si>
    <t>Общая информация по многоквартирному дому</t>
  </si>
  <si>
    <t xml:space="preserve">Работы (оказание услуг) по содержанию общего имущества и текущему ремонту в расчетном периоде </t>
  </si>
  <si>
    <t>Расходы на 1м2 общей площади  в месяц, руб.</t>
  </si>
  <si>
    <t xml:space="preserve">РАСЧЕТ  ООО "ЖКХ Чечеульское"   </t>
  </si>
  <si>
    <t xml:space="preserve">Расходы по  подготовке МКД к сезонной эксплуатации: проведение технических осмотров фундамента, стен, фасадов, перекрытий по  адресу: </t>
  </si>
  <si>
    <t xml:space="preserve">Расходы по  подготовке МКД к сезонной эксплуатации: очистка подвальных помещений от мусора  по  адресу: </t>
  </si>
  <si>
    <t xml:space="preserve">Расходы по  подготовке МКД к сезонной эксплуатации: проведение  осмотров всех элементов кровли , водостоков  по  адресу: </t>
  </si>
  <si>
    <t xml:space="preserve">Расходы по  подготовке МКД к сезонной эксплуатации: проведение технических осмотров  оконных и дверных заполнений по  адресу: </t>
  </si>
  <si>
    <t xml:space="preserve">Расходы по  подготовке МКД к сезонной эксплуатации: проведение  осмотров внутренней отделки помещений общего пользования  по  адресу: 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</si>
  <si>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системах вентиляции по  адресу: 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</si>
  <si>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холодного водоснабжения по  адресу: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</si>
  <si>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водоотведения по  адресу: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</si>
  <si>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системе теплоснабжения по  адресу: </t>
  </si>
  <si>
    <t xml:space="preserve">Расходы по  подготовке МКД к сезонной эксплуатации: замена труб системы теплоснабжения по  адресу: </t>
  </si>
  <si>
    <t>на период с 01.09.2026г. по 31.08.2027г.</t>
  </si>
  <si>
    <t>Размер платы действующий с 01.09.2025г. по 31.08.2026г.</t>
  </si>
  <si>
    <t>Размер платы на регулируемый период с 01.09.2026г. по 31.08.2075г.</t>
  </si>
  <si>
    <t>Индекс потребительских цен( тарифов) по Красноярскому краю  в июле  2026года /к соответствующему  месяцу  2025 года (данные Красстата24, posstat,dov,ru     )</t>
  </si>
  <si>
    <t xml:space="preserve"> экономист_____________________Семнова Е.В..</t>
  </si>
  <si>
    <t>на 2026-2027 год</t>
  </si>
  <si>
    <t xml:space="preserve"> экономист__________________Е.В.Семенова</t>
  </si>
  <si>
    <t xml:space="preserve"> экономист______________________Семенова Е.В.</t>
  </si>
  <si>
    <t xml:space="preserve"> экономист_______________________Семенова Е.В.</t>
  </si>
  <si>
    <t xml:space="preserve"> экономист__________________Е.В.Семенова.</t>
  </si>
  <si>
    <t>на 2026-2027год</t>
  </si>
  <si>
    <t xml:space="preserve"> экономист___________________Семенова Е.В.</t>
  </si>
  <si>
    <t>экономист____________________Семенова Е.В.</t>
  </si>
  <si>
    <t xml:space="preserve"> экономист_________________Е.В.Семенова</t>
  </si>
  <si>
    <t xml:space="preserve"> экономист_________________Семенова Е.В..</t>
  </si>
  <si>
    <t>экономист__________________Е.В.Семенова</t>
  </si>
  <si>
    <t xml:space="preserve"> экономист__________________Семенова Е.В.</t>
  </si>
  <si>
    <t>экономист______________________Е.В.Семенова</t>
  </si>
  <si>
    <t xml:space="preserve"> экономист____________________Семенова Е.В.</t>
  </si>
  <si>
    <t xml:space="preserve"> экономист____________________ Е.В.Семенова.</t>
  </si>
  <si>
    <t>Расходы на выполнение работ  по санитарному содержанию помещений  общего пользования обслуживаемого жилого фонда (с.Чечеул, с.В-Амонаш )</t>
  </si>
  <si>
    <t>Среднемесячное количество рабочих часов в 2026г.</t>
  </si>
  <si>
    <t xml:space="preserve"> экономист ___________________Семенова Е.В.</t>
  </si>
  <si>
    <t>размера платы за  выполнение работ и оказание услуг по содержанию и текущему ремонту общего имущества собственников помещений  многоквартирного дома по адресу: с.Чечеул, ул.Октябрьская, д.2а</t>
  </si>
  <si>
    <t>с.Чечеул, ул.Октябрьская д.2а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</si>
</sst>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0.000"/>
    <numFmt numFmtId="167" formatCode="0.000000"/>
    <numFmt numFmtId="168" formatCode="0.00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0">
    <xf numFmtId="0" fontId="0" fillId="0" borderId="0" xfId="0"/>
    <xf numFmtId="0" fontId="1" fillId="0" borderId="0" xfId="0" applyFont="1" applyFill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Fill="1"/>
    <xf numFmtId="1" fontId="6" fillId="0" borderId="6" xfId="0" applyNumberFormat="1" applyFont="1" applyFill="1" applyBorder="1" applyAlignment="1">
      <alignment horizontal="center" vertical="center"/>
    </xf>
    <xf numFmtId="0" fontId="1" fillId="0" borderId="8" xfId="0" applyFont="1" applyFill="1" applyBorder="1"/>
    <xf numFmtId="49" fontId="6" fillId="0" borderId="4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/>
    <xf numFmtId="49" fontId="6" fillId="0" borderId="10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2" fontId="14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0" fontId="9" fillId="0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49" fontId="6" fillId="0" borderId="8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67" fontId="6" fillId="0" borderId="8" xfId="0" applyNumberFormat="1" applyFont="1" applyFill="1" applyBorder="1" applyAlignment="1">
      <alignment horizontal="center" vertical="center" wrapText="1"/>
    </xf>
    <xf numFmtId="168" fontId="6" fillId="0" borderId="8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2" fontId="8" fillId="3" borderId="8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1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2" fontId="6" fillId="5" borderId="8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 wrapText="1"/>
    </xf>
    <xf numFmtId="2" fontId="6" fillId="5" borderId="8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horizontal="center" vertical="center"/>
    </xf>
    <xf numFmtId="2" fontId="6" fillId="5" borderId="6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166" fontId="6" fillId="5" borderId="8" xfId="0" applyNumberFormat="1" applyFont="1" applyFill="1" applyBorder="1" applyAlignment="1">
      <alignment horizontal="center" vertical="center"/>
    </xf>
    <xf numFmtId="164" fontId="9" fillId="0" borderId="8" xfId="0" applyNumberFormat="1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6" fontId="6" fillId="0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/>
    <xf numFmtId="0" fontId="1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2" fontId="12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8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3"/>
  <sheetViews>
    <sheetView topLeftCell="A132" zoomScale="80" zoomScaleNormal="80" workbookViewId="0">
      <selection activeCell="O10" sqref="O10:P10"/>
    </sheetView>
  </sheetViews>
  <sheetFormatPr defaultRowHeight="15"/>
  <cols>
    <col min="1" max="1" width="5.7109375" style="1" customWidth="1"/>
    <col min="2" max="2" width="84.42578125" style="22" customWidth="1"/>
    <col min="3" max="3" width="16.85546875" style="1" hidden="1" customWidth="1"/>
    <col min="4" max="4" width="27.42578125" style="1" hidden="1" customWidth="1"/>
    <col min="5" max="5" width="11.7109375" style="1" customWidth="1"/>
    <col min="6" max="6" width="10.5703125" style="1" customWidth="1"/>
    <col min="7" max="7" width="11.28515625" style="1" customWidth="1"/>
    <col min="8" max="8" width="10.28515625" style="1" customWidth="1"/>
    <col min="9" max="9" width="10.140625" style="1" customWidth="1"/>
    <col min="10" max="10" width="9.5703125" style="1" customWidth="1"/>
    <col min="11" max="11" width="10.5703125" style="1" customWidth="1"/>
    <col min="12" max="12" width="9" style="1" hidden="1" customWidth="1"/>
    <col min="13" max="13" width="14.28515625" style="1" customWidth="1"/>
    <col min="14" max="14" width="12.28515625" style="1" customWidth="1"/>
    <col min="15" max="15" width="11.85546875" style="1" hidden="1" customWidth="1"/>
    <col min="16" max="16" width="13" style="1" customWidth="1"/>
    <col min="17" max="17" width="9.140625" style="119"/>
    <col min="18" max="243" width="9.140625" style="1"/>
    <col min="244" max="244" width="5.7109375" style="1" customWidth="1"/>
    <col min="245" max="245" width="27.85546875" style="1" customWidth="1"/>
    <col min="246" max="246" width="10" style="1" customWidth="1"/>
    <col min="247" max="251" width="9.140625" style="1"/>
    <col min="252" max="252" width="14.42578125" style="1" customWidth="1"/>
    <col min="253" max="254" width="9.140625" style="1"/>
    <col min="255" max="255" width="9.5703125" style="1" bestFit="1" customWidth="1"/>
    <col min="256" max="257" width="9.5703125" style="1" customWidth="1"/>
    <col min="258" max="258" width="12.85546875" style="1" customWidth="1"/>
    <col min="259" max="260" width="9.140625" style="1"/>
    <col min="261" max="261" width="11.7109375" style="1" customWidth="1"/>
    <col min="262" max="262" width="11.5703125" style="1" customWidth="1"/>
    <col min="263" max="263" width="11.7109375" style="1" customWidth="1"/>
    <col min="264" max="265" width="13" style="1" customWidth="1"/>
    <col min="266" max="266" width="9.140625" style="1" customWidth="1"/>
    <col min="267" max="267" width="10.85546875" style="1" customWidth="1"/>
    <col min="268" max="268" width="9.140625" style="1" customWidth="1"/>
    <col min="269" max="269" width="10.7109375" style="1" customWidth="1"/>
    <col min="270" max="270" width="12.85546875" style="1" customWidth="1"/>
    <col min="271" max="499" width="9.140625" style="1"/>
    <col min="500" max="500" width="5.7109375" style="1" customWidth="1"/>
    <col min="501" max="501" width="27.85546875" style="1" customWidth="1"/>
    <col min="502" max="502" width="10" style="1" customWidth="1"/>
    <col min="503" max="507" width="9.140625" style="1"/>
    <col min="508" max="508" width="14.42578125" style="1" customWidth="1"/>
    <col min="509" max="510" width="9.140625" style="1"/>
    <col min="511" max="511" width="9.5703125" style="1" bestFit="1" customWidth="1"/>
    <col min="512" max="513" width="9.5703125" style="1" customWidth="1"/>
    <col min="514" max="514" width="12.85546875" style="1" customWidth="1"/>
    <col min="515" max="516" width="9.140625" style="1"/>
    <col min="517" max="517" width="11.7109375" style="1" customWidth="1"/>
    <col min="518" max="518" width="11.5703125" style="1" customWidth="1"/>
    <col min="519" max="519" width="11.7109375" style="1" customWidth="1"/>
    <col min="520" max="521" width="13" style="1" customWidth="1"/>
    <col min="522" max="522" width="9.140625" style="1" customWidth="1"/>
    <col min="523" max="523" width="10.85546875" style="1" customWidth="1"/>
    <col min="524" max="524" width="9.140625" style="1" customWidth="1"/>
    <col min="525" max="525" width="10.7109375" style="1" customWidth="1"/>
    <col min="526" max="526" width="12.85546875" style="1" customWidth="1"/>
    <col min="527" max="755" width="9.140625" style="1"/>
    <col min="756" max="756" width="5.7109375" style="1" customWidth="1"/>
    <col min="757" max="757" width="27.85546875" style="1" customWidth="1"/>
    <col min="758" max="758" width="10" style="1" customWidth="1"/>
    <col min="759" max="763" width="9.140625" style="1"/>
    <col min="764" max="764" width="14.42578125" style="1" customWidth="1"/>
    <col min="765" max="766" width="9.140625" style="1"/>
    <col min="767" max="767" width="9.5703125" style="1" bestFit="1" customWidth="1"/>
    <col min="768" max="769" width="9.5703125" style="1" customWidth="1"/>
    <col min="770" max="770" width="12.85546875" style="1" customWidth="1"/>
    <col min="771" max="772" width="9.140625" style="1"/>
    <col min="773" max="773" width="11.7109375" style="1" customWidth="1"/>
    <col min="774" max="774" width="11.5703125" style="1" customWidth="1"/>
    <col min="775" max="775" width="11.7109375" style="1" customWidth="1"/>
    <col min="776" max="777" width="13" style="1" customWidth="1"/>
    <col min="778" max="778" width="9.140625" style="1" customWidth="1"/>
    <col min="779" max="779" width="10.85546875" style="1" customWidth="1"/>
    <col min="780" max="780" width="9.140625" style="1" customWidth="1"/>
    <col min="781" max="781" width="10.7109375" style="1" customWidth="1"/>
    <col min="782" max="782" width="12.85546875" style="1" customWidth="1"/>
    <col min="783" max="1011" width="9.140625" style="1"/>
    <col min="1012" max="1012" width="5.7109375" style="1" customWidth="1"/>
    <col min="1013" max="1013" width="27.85546875" style="1" customWidth="1"/>
    <col min="1014" max="1014" width="10" style="1" customWidth="1"/>
    <col min="1015" max="1019" width="9.140625" style="1"/>
    <col min="1020" max="1020" width="14.42578125" style="1" customWidth="1"/>
    <col min="1021" max="1022" width="9.140625" style="1"/>
    <col min="1023" max="1023" width="9.5703125" style="1" bestFit="1" customWidth="1"/>
    <col min="1024" max="1025" width="9.5703125" style="1" customWidth="1"/>
    <col min="1026" max="1026" width="12.85546875" style="1" customWidth="1"/>
    <col min="1027" max="1028" width="9.140625" style="1"/>
    <col min="1029" max="1029" width="11.7109375" style="1" customWidth="1"/>
    <col min="1030" max="1030" width="11.5703125" style="1" customWidth="1"/>
    <col min="1031" max="1031" width="11.7109375" style="1" customWidth="1"/>
    <col min="1032" max="1033" width="13" style="1" customWidth="1"/>
    <col min="1034" max="1034" width="9.140625" style="1" customWidth="1"/>
    <col min="1035" max="1035" width="10.85546875" style="1" customWidth="1"/>
    <col min="1036" max="1036" width="9.140625" style="1" customWidth="1"/>
    <col min="1037" max="1037" width="10.7109375" style="1" customWidth="1"/>
    <col min="1038" max="1038" width="12.85546875" style="1" customWidth="1"/>
    <col min="1039" max="1267" width="9.140625" style="1"/>
    <col min="1268" max="1268" width="5.7109375" style="1" customWidth="1"/>
    <col min="1269" max="1269" width="27.85546875" style="1" customWidth="1"/>
    <col min="1270" max="1270" width="10" style="1" customWidth="1"/>
    <col min="1271" max="1275" width="9.140625" style="1"/>
    <col min="1276" max="1276" width="14.42578125" style="1" customWidth="1"/>
    <col min="1277" max="1278" width="9.140625" style="1"/>
    <col min="1279" max="1279" width="9.5703125" style="1" bestFit="1" customWidth="1"/>
    <col min="1280" max="1281" width="9.5703125" style="1" customWidth="1"/>
    <col min="1282" max="1282" width="12.85546875" style="1" customWidth="1"/>
    <col min="1283" max="1284" width="9.140625" style="1"/>
    <col min="1285" max="1285" width="11.7109375" style="1" customWidth="1"/>
    <col min="1286" max="1286" width="11.5703125" style="1" customWidth="1"/>
    <col min="1287" max="1287" width="11.7109375" style="1" customWidth="1"/>
    <col min="1288" max="1289" width="13" style="1" customWidth="1"/>
    <col min="1290" max="1290" width="9.140625" style="1" customWidth="1"/>
    <col min="1291" max="1291" width="10.85546875" style="1" customWidth="1"/>
    <col min="1292" max="1292" width="9.140625" style="1" customWidth="1"/>
    <col min="1293" max="1293" width="10.7109375" style="1" customWidth="1"/>
    <col min="1294" max="1294" width="12.85546875" style="1" customWidth="1"/>
    <col min="1295" max="1523" width="9.140625" style="1"/>
    <col min="1524" max="1524" width="5.7109375" style="1" customWidth="1"/>
    <col min="1525" max="1525" width="27.85546875" style="1" customWidth="1"/>
    <col min="1526" max="1526" width="10" style="1" customWidth="1"/>
    <col min="1527" max="1531" width="9.140625" style="1"/>
    <col min="1532" max="1532" width="14.42578125" style="1" customWidth="1"/>
    <col min="1533" max="1534" width="9.140625" style="1"/>
    <col min="1535" max="1535" width="9.5703125" style="1" bestFit="1" customWidth="1"/>
    <col min="1536" max="1537" width="9.5703125" style="1" customWidth="1"/>
    <col min="1538" max="1538" width="12.85546875" style="1" customWidth="1"/>
    <col min="1539" max="1540" width="9.140625" style="1"/>
    <col min="1541" max="1541" width="11.7109375" style="1" customWidth="1"/>
    <col min="1542" max="1542" width="11.5703125" style="1" customWidth="1"/>
    <col min="1543" max="1543" width="11.7109375" style="1" customWidth="1"/>
    <col min="1544" max="1545" width="13" style="1" customWidth="1"/>
    <col min="1546" max="1546" width="9.140625" style="1" customWidth="1"/>
    <col min="1547" max="1547" width="10.85546875" style="1" customWidth="1"/>
    <col min="1548" max="1548" width="9.140625" style="1" customWidth="1"/>
    <col min="1549" max="1549" width="10.7109375" style="1" customWidth="1"/>
    <col min="1550" max="1550" width="12.85546875" style="1" customWidth="1"/>
    <col min="1551" max="1779" width="9.140625" style="1"/>
    <col min="1780" max="1780" width="5.7109375" style="1" customWidth="1"/>
    <col min="1781" max="1781" width="27.85546875" style="1" customWidth="1"/>
    <col min="1782" max="1782" width="10" style="1" customWidth="1"/>
    <col min="1783" max="1787" width="9.140625" style="1"/>
    <col min="1788" max="1788" width="14.42578125" style="1" customWidth="1"/>
    <col min="1789" max="1790" width="9.140625" style="1"/>
    <col min="1791" max="1791" width="9.5703125" style="1" bestFit="1" customWidth="1"/>
    <col min="1792" max="1793" width="9.5703125" style="1" customWidth="1"/>
    <col min="1794" max="1794" width="12.85546875" style="1" customWidth="1"/>
    <col min="1795" max="1796" width="9.140625" style="1"/>
    <col min="1797" max="1797" width="11.7109375" style="1" customWidth="1"/>
    <col min="1798" max="1798" width="11.5703125" style="1" customWidth="1"/>
    <col min="1799" max="1799" width="11.7109375" style="1" customWidth="1"/>
    <col min="1800" max="1801" width="13" style="1" customWidth="1"/>
    <col min="1802" max="1802" width="9.140625" style="1" customWidth="1"/>
    <col min="1803" max="1803" width="10.85546875" style="1" customWidth="1"/>
    <col min="1804" max="1804" width="9.140625" style="1" customWidth="1"/>
    <col min="1805" max="1805" width="10.7109375" style="1" customWidth="1"/>
    <col min="1806" max="1806" width="12.85546875" style="1" customWidth="1"/>
    <col min="1807" max="2035" width="9.140625" style="1"/>
    <col min="2036" max="2036" width="5.7109375" style="1" customWidth="1"/>
    <col min="2037" max="2037" width="27.85546875" style="1" customWidth="1"/>
    <col min="2038" max="2038" width="10" style="1" customWidth="1"/>
    <col min="2039" max="2043" width="9.140625" style="1"/>
    <col min="2044" max="2044" width="14.42578125" style="1" customWidth="1"/>
    <col min="2045" max="2046" width="9.140625" style="1"/>
    <col min="2047" max="2047" width="9.5703125" style="1" bestFit="1" customWidth="1"/>
    <col min="2048" max="2049" width="9.5703125" style="1" customWidth="1"/>
    <col min="2050" max="2050" width="12.85546875" style="1" customWidth="1"/>
    <col min="2051" max="2052" width="9.140625" style="1"/>
    <col min="2053" max="2053" width="11.7109375" style="1" customWidth="1"/>
    <col min="2054" max="2054" width="11.5703125" style="1" customWidth="1"/>
    <col min="2055" max="2055" width="11.7109375" style="1" customWidth="1"/>
    <col min="2056" max="2057" width="13" style="1" customWidth="1"/>
    <col min="2058" max="2058" width="9.140625" style="1" customWidth="1"/>
    <col min="2059" max="2059" width="10.85546875" style="1" customWidth="1"/>
    <col min="2060" max="2060" width="9.140625" style="1" customWidth="1"/>
    <col min="2061" max="2061" width="10.7109375" style="1" customWidth="1"/>
    <col min="2062" max="2062" width="12.85546875" style="1" customWidth="1"/>
    <col min="2063" max="2291" width="9.140625" style="1"/>
    <col min="2292" max="2292" width="5.7109375" style="1" customWidth="1"/>
    <col min="2293" max="2293" width="27.85546875" style="1" customWidth="1"/>
    <col min="2294" max="2294" width="10" style="1" customWidth="1"/>
    <col min="2295" max="2299" width="9.140625" style="1"/>
    <col min="2300" max="2300" width="14.42578125" style="1" customWidth="1"/>
    <col min="2301" max="2302" width="9.140625" style="1"/>
    <col min="2303" max="2303" width="9.5703125" style="1" bestFit="1" customWidth="1"/>
    <col min="2304" max="2305" width="9.5703125" style="1" customWidth="1"/>
    <col min="2306" max="2306" width="12.85546875" style="1" customWidth="1"/>
    <col min="2307" max="2308" width="9.140625" style="1"/>
    <col min="2309" max="2309" width="11.7109375" style="1" customWidth="1"/>
    <col min="2310" max="2310" width="11.5703125" style="1" customWidth="1"/>
    <col min="2311" max="2311" width="11.7109375" style="1" customWidth="1"/>
    <col min="2312" max="2313" width="13" style="1" customWidth="1"/>
    <col min="2314" max="2314" width="9.140625" style="1" customWidth="1"/>
    <col min="2315" max="2315" width="10.85546875" style="1" customWidth="1"/>
    <col min="2316" max="2316" width="9.140625" style="1" customWidth="1"/>
    <col min="2317" max="2317" width="10.7109375" style="1" customWidth="1"/>
    <col min="2318" max="2318" width="12.85546875" style="1" customWidth="1"/>
    <col min="2319" max="2547" width="9.140625" style="1"/>
    <col min="2548" max="2548" width="5.7109375" style="1" customWidth="1"/>
    <col min="2549" max="2549" width="27.85546875" style="1" customWidth="1"/>
    <col min="2550" max="2550" width="10" style="1" customWidth="1"/>
    <col min="2551" max="2555" width="9.140625" style="1"/>
    <col min="2556" max="2556" width="14.42578125" style="1" customWidth="1"/>
    <col min="2557" max="2558" width="9.140625" style="1"/>
    <col min="2559" max="2559" width="9.5703125" style="1" bestFit="1" customWidth="1"/>
    <col min="2560" max="2561" width="9.5703125" style="1" customWidth="1"/>
    <col min="2562" max="2562" width="12.85546875" style="1" customWidth="1"/>
    <col min="2563" max="2564" width="9.140625" style="1"/>
    <col min="2565" max="2565" width="11.7109375" style="1" customWidth="1"/>
    <col min="2566" max="2566" width="11.5703125" style="1" customWidth="1"/>
    <col min="2567" max="2567" width="11.7109375" style="1" customWidth="1"/>
    <col min="2568" max="2569" width="13" style="1" customWidth="1"/>
    <col min="2570" max="2570" width="9.140625" style="1" customWidth="1"/>
    <col min="2571" max="2571" width="10.85546875" style="1" customWidth="1"/>
    <col min="2572" max="2572" width="9.140625" style="1" customWidth="1"/>
    <col min="2573" max="2573" width="10.7109375" style="1" customWidth="1"/>
    <col min="2574" max="2574" width="12.85546875" style="1" customWidth="1"/>
    <col min="2575" max="2803" width="9.140625" style="1"/>
    <col min="2804" max="2804" width="5.7109375" style="1" customWidth="1"/>
    <col min="2805" max="2805" width="27.85546875" style="1" customWidth="1"/>
    <col min="2806" max="2806" width="10" style="1" customWidth="1"/>
    <col min="2807" max="2811" width="9.140625" style="1"/>
    <col min="2812" max="2812" width="14.42578125" style="1" customWidth="1"/>
    <col min="2813" max="2814" width="9.140625" style="1"/>
    <col min="2815" max="2815" width="9.5703125" style="1" bestFit="1" customWidth="1"/>
    <col min="2816" max="2817" width="9.5703125" style="1" customWidth="1"/>
    <col min="2818" max="2818" width="12.85546875" style="1" customWidth="1"/>
    <col min="2819" max="2820" width="9.140625" style="1"/>
    <col min="2821" max="2821" width="11.7109375" style="1" customWidth="1"/>
    <col min="2822" max="2822" width="11.5703125" style="1" customWidth="1"/>
    <col min="2823" max="2823" width="11.7109375" style="1" customWidth="1"/>
    <col min="2824" max="2825" width="13" style="1" customWidth="1"/>
    <col min="2826" max="2826" width="9.140625" style="1" customWidth="1"/>
    <col min="2827" max="2827" width="10.85546875" style="1" customWidth="1"/>
    <col min="2828" max="2828" width="9.140625" style="1" customWidth="1"/>
    <col min="2829" max="2829" width="10.7109375" style="1" customWidth="1"/>
    <col min="2830" max="2830" width="12.85546875" style="1" customWidth="1"/>
    <col min="2831" max="3059" width="9.140625" style="1"/>
    <col min="3060" max="3060" width="5.7109375" style="1" customWidth="1"/>
    <col min="3061" max="3061" width="27.85546875" style="1" customWidth="1"/>
    <col min="3062" max="3062" width="10" style="1" customWidth="1"/>
    <col min="3063" max="3067" width="9.140625" style="1"/>
    <col min="3068" max="3068" width="14.42578125" style="1" customWidth="1"/>
    <col min="3069" max="3070" width="9.140625" style="1"/>
    <col min="3071" max="3071" width="9.5703125" style="1" bestFit="1" customWidth="1"/>
    <col min="3072" max="3073" width="9.5703125" style="1" customWidth="1"/>
    <col min="3074" max="3074" width="12.85546875" style="1" customWidth="1"/>
    <col min="3075" max="3076" width="9.140625" style="1"/>
    <col min="3077" max="3077" width="11.7109375" style="1" customWidth="1"/>
    <col min="3078" max="3078" width="11.5703125" style="1" customWidth="1"/>
    <col min="3079" max="3079" width="11.7109375" style="1" customWidth="1"/>
    <col min="3080" max="3081" width="13" style="1" customWidth="1"/>
    <col min="3082" max="3082" width="9.140625" style="1" customWidth="1"/>
    <col min="3083" max="3083" width="10.85546875" style="1" customWidth="1"/>
    <col min="3084" max="3084" width="9.140625" style="1" customWidth="1"/>
    <col min="3085" max="3085" width="10.7109375" style="1" customWidth="1"/>
    <col min="3086" max="3086" width="12.85546875" style="1" customWidth="1"/>
    <col min="3087" max="3315" width="9.140625" style="1"/>
    <col min="3316" max="3316" width="5.7109375" style="1" customWidth="1"/>
    <col min="3317" max="3317" width="27.85546875" style="1" customWidth="1"/>
    <col min="3318" max="3318" width="10" style="1" customWidth="1"/>
    <col min="3319" max="3323" width="9.140625" style="1"/>
    <col min="3324" max="3324" width="14.42578125" style="1" customWidth="1"/>
    <col min="3325" max="3326" width="9.140625" style="1"/>
    <col min="3327" max="3327" width="9.5703125" style="1" bestFit="1" customWidth="1"/>
    <col min="3328" max="3329" width="9.5703125" style="1" customWidth="1"/>
    <col min="3330" max="3330" width="12.85546875" style="1" customWidth="1"/>
    <col min="3331" max="3332" width="9.140625" style="1"/>
    <col min="3333" max="3333" width="11.7109375" style="1" customWidth="1"/>
    <col min="3334" max="3334" width="11.5703125" style="1" customWidth="1"/>
    <col min="3335" max="3335" width="11.7109375" style="1" customWidth="1"/>
    <col min="3336" max="3337" width="13" style="1" customWidth="1"/>
    <col min="3338" max="3338" width="9.140625" style="1" customWidth="1"/>
    <col min="3339" max="3339" width="10.85546875" style="1" customWidth="1"/>
    <col min="3340" max="3340" width="9.140625" style="1" customWidth="1"/>
    <col min="3341" max="3341" width="10.7109375" style="1" customWidth="1"/>
    <col min="3342" max="3342" width="12.85546875" style="1" customWidth="1"/>
    <col min="3343" max="3571" width="9.140625" style="1"/>
    <col min="3572" max="3572" width="5.7109375" style="1" customWidth="1"/>
    <col min="3573" max="3573" width="27.85546875" style="1" customWidth="1"/>
    <col min="3574" max="3574" width="10" style="1" customWidth="1"/>
    <col min="3575" max="3579" width="9.140625" style="1"/>
    <col min="3580" max="3580" width="14.42578125" style="1" customWidth="1"/>
    <col min="3581" max="3582" width="9.140625" style="1"/>
    <col min="3583" max="3583" width="9.5703125" style="1" bestFit="1" customWidth="1"/>
    <col min="3584" max="3585" width="9.5703125" style="1" customWidth="1"/>
    <col min="3586" max="3586" width="12.85546875" style="1" customWidth="1"/>
    <col min="3587" max="3588" width="9.140625" style="1"/>
    <col min="3589" max="3589" width="11.7109375" style="1" customWidth="1"/>
    <col min="3590" max="3590" width="11.5703125" style="1" customWidth="1"/>
    <col min="3591" max="3591" width="11.7109375" style="1" customWidth="1"/>
    <col min="3592" max="3593" width="13" style="1" customWidth="1"/>
    <col min="3594" max="3594" width="9.140625" style="1" customWidth="1"/>
    <col min="3595" max="3595" width="10.85546875" style="1" customWidth="1"/>
    <col min="3596" max="3596" width="9.140625" style="1" customWidth="1"/>
    <col min="3597" max="3597" width="10.7109375" style="1" customWidth="1"/>
    <col min="3598" max="3598" width="12.85546875" style="1" customWidth="1"/>
    <col min="3599" max="3827" width="9.140625" style="1"/>
    <col min="3828" max="3828" width="5.7109375" style="1" customWidth="1"/>
    <col min="3829" max="3829" width="27.85546875" style="1" customWidth="1"/>
    <col min="3830" max="3830" width="10" style="1" customWidth="1"/>
    <col min="3831" max="3835" width="9.140625" style="1"/>
    <col min="3836" max="3836" width="14.42578125" style="1" customWidth="1"/>
    <col min="3837" max="3838" width="9.140625" style="1"/>
    <col min="3839" max="3839" width="9.5703125" style="1" bestFit="1" customWidth="1"/>
    <col min="3840" max="3841" width="9.5703125" style="1" customWidth="1"/>
    <col min="3842" max="3842" width="12.85546875" style="1" customWidth="1"/>
    <col min="3843" max="3844" width="9.140625" style="1"/>
    <col min="3845" max="3845" width="11.7109375" style="1" customWidth="1"/>
    <col min="3846" max="3846" width="11.5703125" style="1" customWidth="1"/>
    <col min="3847" max="3847" width="11.7109375" style="1" customWidth="1"/>
    <col min="3848" max="3849" width="13" style="1" customWidth="1"/>
    <col min="3850" max="3850" width="9.140625" style="1" customWidth="1"/>
    <col min="3851" max="3851" width="10.85546875" style="1" customWidth="1"/>
    <col min="3852" max="3852" width="9.140625" style="1" customWidth="1"/>
    <col min="3853" max="3853" width="10.7109375" style="1" customWidth="1"/>
    <col min="3854" max="3854" width="12.85546875" style="1" customWidth="1"/>
    <col min="3855" max="4083" width="9.140625" style="1"/>
    <col min="4084" max="4084" width="5.7109375" style="1" customWidth="1"/>
    <col min="4085" max="4085" width="27.85546875" style="1" customWidth="1"/>
    <col min="4086" max="4086" width="10" style="1" customWidth="1"/>
    <col min="4087" max="4091" width="9.140625" style="1"/>
    <col min="4092" max="4092" width="14.42578125" style="1" customWidth="1"/>
    <col min="4093" max="4094" width="9.140625" style="1"/>
    <col min="4095" max="4095" width="9.5703125" style="1" bestFit="1" customWidth="1"/>
    <col min="4096" max="4097" width="9.5703125" style="1" customWidth="1"/>
    <col min="4098" max="4098" width="12.85546875" style="1" customWidth="1"/>
    <col min="4099" max="4100" width="9.140625" style="1"/>
    <col min="4101" max="4101" width="11.7109375" style="1" customWidth="1"/>
    <col min="4102" max="4102" width="11.5703125" style="1" customWidth="1"/>
    <col min="4103" max="4103" width="11.7109375" style="1" customWidth="1"/>
    <col min="4104" max="4105" width="13" style="1" customWidth="1"/>
    <col min="4106" max="4106" width="9.140625" style="1" customWidth="1"/>
    <col min="4107" max="4107" width="10.85546875" style="1" customWidth="1"/>
    <col min="4108" max="4108" width="9.140625" style="1" customWidth="1"/>
    <col min="4109" max="4109" width="10.7109375" style="1" customWidth="1"/>
    <col min="4110" max="4110" width="12.85546875" style="1" customWidth="1"/>
    <col min="4111" max="4339" width="9.140625" style="1"/>
    <col min="4340" max="4340" width="5.7109375" style="1" customWidth="1"/>
    <col min="4341" max="4341" width="27.85546875" style="1" customWidth="1"/>
    <col min="4342" max="4342" width="10" style="1" customWidth="1"/>
    <col min="4343" max="4347" width="9.140625" style="1"/>
    <col min="4348" max="4348" width="14.42578125" style="1" customWidth="1"/>
    <col min="4349" max="4350" width="9.140625" style="1"/>
    <col min="4351" max="4351" width="9.5703125" style="1" bestFit="1" customWidth="1"/>
    <col min="4352" max="4353" width="9.5703125" style="1" customWidth="1"/>
    <col min="4354" max="4354" width="12.85546875" style="1" customWidth="1"/>
    <col min="4355" max="4356" width="9.140625" style="1"/>
    <col min="4357" max="4357" width="11.7109375" style="1" customWidth="1"/>
    <col min="4358" max="4358" width="11.5703125" style="1" customWidth="1"/>
    <col min="4359" max="4359" width="11.7109375" style="1" customWidth="1"/>
    <col min="4360" max="4361" width="13" style="1" customWidth="1"/>
    <col min="4362" max="4362" width="9.140625" style="1" customWidth="1"/>
    <col min="4363" max="4363" width="10.85546875" style="1" customWidth="1"/>
    <col min="4364" max="4364" width="9.140625" style="1" customWidth="1"/>
    <col min="4365" max="4365" width="10.7109375" style="1" customWidth="1"/>
    <col min="4366" max="4366" width="12.85546875" style="1" customWidth="1"/>
    <col min="4367" max="4595" width="9.140625" style="1"/>
    <col min="4596" max="4596" width="5.7109375" style="1" customWidth="1"/>
    <col min="4597" max="4597" width="27.85546875" style="1" customWidth="1"/>
    <col min="4598" max="4598" width="10" style="1" customWidth="1"/>
    <col min="4599" max="4603" width="9.140625" style="1"/>
    <col min="4604" max="4604" width="14.42578125" style="1" customWidth="1"/>
    <col min="4605" max="4606" width="9.140625" style="1"/>
    <col min="4607" max="4607" width="9.5703125" style="1" bestFit="1" customWidth="1"/>
    <col min="4608" max="4609" width="9.5703125" style="1" customWidth="1"/>
    <col min="4610" max="4610" width="12.85546875" style="1" customWidth="1"/>
    <col min="4611" max="4612" width="9.140625" style="1"/>
    <col min="4613" max="4613" width="11.7109375" style="1" customWidth="1"/>
    <col min="4614" max="4614" width="11.5703125" style="1" customWidth="1"/>
    <col min="4615" max="4615" width="11.7109375" style="1" customWidth="1"/>
    <col min="4616" max="4617" width="13" style="1" customWidth="1"/>
    <col min="4618" max="4618" width="9.140625" style="1" customWidth="1"/>
    <col min="4619" max="4619" width="10.85546875" style="1" customWidth="1"/>
    <col min="4620" max="4620" width="9.140625" style="1" customWidth="1"/>
    <col min="4621" max="4621" width="10.7109375" style="1" customWidth="1"/>
    <col min="4622" max="4622" width="12.85546875" style="1" customWidth="1"/>
    <col min="4623" max="4851" width="9.140625" style="1"/>
    <col min="4852" max="4852" width="5.7109375" style="1" customWidth="1"/>
    <col min="4853" max="4853" width="27.85546875" style="1" customWidth="1"/>
    <col min="4854" max="4854" width="10" style="1" customWidth="1"/>
    <col min="4855" max="4859" width="9.140625" style="1"/>
    <col min="4860" max="4860" width="14.42578125" style="1" customWidth="1"/>
    <col min="4861" max="4862" width="9.140625" style="1"/>
    <col min="4863" max="4863" width="9.5703125" style="1" bestFit="1" customWidth="1"/>
    <col min="4864" max="4865" width="9.5703125" style="1" customWidth="1"/>
    <col min="4866" max="4866" width="12.85546875" style="1" customWidth="1"/>
    <col min="4867" max="4868" width="9.140625" style="1"/>
    <col min="4869" max="4869" width="11.7109375" style="1" customWidth="1"/>
    <col min="4870" max="4870" width="11.5703125" style="1" customWidth="1"/>
    <col min="4871" max="4871" width="11.7109375" style="1" customWidth="1"/>
    <col min="4872" max="4873" width="13" style="1" customWidth="1"/>
    <col min="4874" max="4874" width="9.140625" style="1" customWidth="1"/>
    <col min="4875" max="4875" width="10.85546875" style="1" customWidth="1"/>
    <col min="4876" max="4876" width="9.140625" style="1" customWidth="1"/>
    <col min="4877" max="4877" width="10.7109375" style="1" customWidth="1"/>
    <col min="4878" max="4878" width="12.85546875" style="1" customWidth="1"/>
    <col min="4879" max="5107" width="9.140625" style="1"/>
    <col min="5108" max="5108" width="5.7109375" style="1" customWidth="1"/>
    <col min="5109" max="5109" width="27.85546875" style="1" customWidth="1"/>
    <col min="5110" max="5110" width="10" style="1" customWidth="1"/>
    <col min="5111" max="5115" width="9.140625" style="1"/>
    <col min="5116" max="5116" width="14.42578125" style="1" customWidth="1"/>
    <col min="5117" max="5118" width="9.140625" style="1"/>
    <col min="5119" max="5119" width="9.5703125" style="1" bestFit="1" customWidth="1"/>
    <col min="5120" max="5121" width="9.5703125" style="1" customWidth="1"/>
    <col min="5122" max="5122" width="12.85546875" style="1" customWidth="1"/>
    <col min="5123" max="5124" width="9.140625" style="1"/>
    <col min="5125" max="5125" width="11.7109375" style="1" customWidth="1"/>
    <col min="5126" max="5126" width="11.5703125" style="1" customWidth="1"/>
    <col min="5127" max="5127" width="11.7109375" style="1" customWidth="1"/>
    <col min="5128" max="5129" width="13" style="1" customWidth="1"/>
    <col min="5130" max="5130" width="9.140625" style="1" customWidth="1"/>
    <col min="5131" max="5131" width="10.85546875" style="1" customWidth="1"/>
    <col min="5132" max="5132" width="9.140625" style="1" customWidth="1"/>
    <col min="5133" max="5133" width="10.7109375" style="1" customWidth="1"/>
    <col min="5134" max="5134" width="12.85546875" style="1" customWidth="1"/>
    <col min="5135" max="5363" width="9.140625" style="1"/>
    <col min="5364" max="5364" width="5.7109375" style="1" customWidth="1"/>
    <col min="5365" max="5365" width="27.85546875" style="1" customWidth="1"/>
    <col min="5366" max="5366" width="10" style="1" customWidth="1"/>
    <col min="5367" max="5371" width="9.140625" style="1"/>
    <col min="5372" max="5372" width="14.42578125" style="1" customWidth="1"/>
    <col min="5373" max="5374" width="9.140625" style="1"/>
    <col min="5375" max="5375" width="9.5703125" style="1" bestFit="1" customWidth="1"/>
    <col min="5376" max="5377" width="9.5703125" style="1" customWidth="1"/>
    <col min="5378" max="5378" width="12.85546875" style="1" customWidth="1"/>
    <col min="5379" max="5380" width="9.140625" style="1"/>
    <col min="5381" max="5381" width="11.7109375" style="1" customWidth="1"/>
    <col min="5382" max="5382" width="11.5703125" style="1" customWidth="1"/>
    <col min="5383" max="5383" width="11.7109375" style="1" customWidth="1"/>
    <col min="5384" max="5385" width="13" style="1" customWidth="1"/>
    <col min="5386" max="5386" width="9.140625" style="1" customWidth="1"/>
    <col min="5387" max="5387" width="10.85546875" style="1" customWidth="1"/>
    <col min="5388" max="5388" width="9.140625" style="1" customWidth="1"/>
    <col min="5389" max="5389" width="10.7109375" style="1" customWidth="1"/>
    <col min="5390" max="5390" width="12.85546875" style="1" customWidth="1"/>
    <col min="5391" max="5619" width="9.140625" style="1"/>
    <col min="5620" max="5620" width="5.7109375" style="1" customWidth="1"/>
    <col min="5621" max="5621" width="27.85546875" style="1" customWidth="1"/>
    <col min="5622" max="5622" width="10" style="1" customWidth="1"/>
    <col min="5623" max="5627" width="9.140625" style="1"/>
    <col min="5628" max="5628" width="14.42578125" style="1" customWidth="1"/>
    <col min="5629" max="5630" width="9.140625" style="1"/>
    <col min="5631" max="5631" width="9.5703125" style="1" bestFit="1" customWidth="1"/>
    <col min="5632" max="5633" width="9.5703125" style="1" customWidth="1"/>
    <col min="5634" max="5634" width="12.85546875" style="1" customWidth="1"/>
    <col min="5635" max="5636" width="9.140625" style="1"/>
    <col min="5637" max="5637" width="11.7109375" style="1" customWidth="1"/>
    <col min="5638" max="5638" width="11.5703125" style="1" customWidth="1"/>
    <col min="5639" max="5639" width="11.7109375" style="1" customWidth="1"/>
    <col min="5640" max="5641" width="13" style="1" customWidth="1"/>
    <col min="5642" max="5642" width="9.140625" style="1" customWidth="1"/>
    <col min="5643" max="5643" width="10.85546875" style="1" customWidth="1"/>
    <col min="5644" max="5644" width="9.140625" style="1" customWidth="1"/>
    <col min="5645" max="5645" width="10.7109375" style="1" customWidth="1"/>
    <col min="5646" max="5646" width="12.85546875" style="1" customWidth="1"/>
    <col min="5647" max="5875" width="9.140625" style="1"/>
    <col min="5876" max="5876" width="5.7109375" style="1" customWidth="1"/>
    <col min="5877" max="5877" width="27.85546875" style="1" customWidth="1"/>
    <col min="5878" max="5878" width="10" style="1" customWidth="1"/>
    <col min="5879" max="5883" width="9.140625" style="1"/>
    <col min="5884" max="5884" width="14.42578125" style="1" customWidth="1"/>
    <col min="5885" max="5886" width="9.140625" style="1"/>
    <col min="5887" max="5887" width="9.5703125" style="1" bestFit="1" customWidth="1"/>
    <col min="5888" max="5889" width="9.5703125" style="1" customWidth="1"/>
    <col min="5890" max="5890" width="12.85546875" style="1" customWidth="1"/>
    <col min="5891" max="5892" width="9.140625" style="1"/>
    <col min="5893" max="5893" width="11.7109375" style="1" customWidth="1"/>
    <col min="5894" max="5894" width="11.5703125" style="1" customWidth="1"/>
    <col min="5895" max="5895" width="11.7109375" style="1" customWidth="1"/>
    <col min="5896" max="5897" width="13" style="1" customWidth="1"/>
    <col min="5898" max="5898" width="9.140625" style="1" customWidth="1"/>
    <col min="5899" max="5899" width="10.85546875" style="1" customWidth="1"/>
    <col min="5900" max="5900" width="9.140625" style="1" customWidth="1"/>
    <col min="5901" max="5901" width="10.7109375" style="1" customWidth="1"/>
    <col min="5902" max="5902" width="12.85546875" style="1" customWidth="1"/>
    <col min="5903" max="6131" width="9.140625" style="1"/>
    <col min="6132" max="6132" width="5.7109375" style="1" customWidth="1"/>
    <col min="6133" max="6133" width="27.85546875" style="1" customWidth="1"/>
    <col min="6134" max="6134" width="10" style="1" customWidth="1"/>
    <col min="6135" max="6139" width="9.140625" style="1"/>
    <col min="6140" max="6140" width="14.42578125" style="1" customWidth="1"/>
    <col min="6141" max="6142" width="9.140625" style="1"/>
    <col min="6143" max="6143" width="9.5703125" style="1" bestFit="1" customWidth="1"/>
    <col min="6144" max="6145" width="9.5703125" style="1" customWidth="1"/>
    <col min="6146" max="6146" width="12.85546875" style="1" customWidth="1"/>
    <col min="6147" max="6148" width="9.140625" style="1"/>
    <col min="6149" max="6149" width="11.7109375" style="1" customWidth="1"/>
    <col min="6150" max="6150" width="11.5703125" style="1" customWidth="1"/>
    <col min="6151" max="6151" width="11.7109375" style="1" customWidth="1"/>
    <col min="6152" max="6153" width="13" style="1" customWidth="1"/>
    <col min="6154" max="6154" width="9.140625" style="1" customWidth="1"/>
    <col min="6155" max="6155" width="10.85546875" style="1" customWidth="1"/>
    <col min="6156" max="6156" width="9.140625" style="1" customWidth="1"/>
    <col min="6157" max="6157" width="10.7109375" style="1" customWidth="1"/>
    <col min="6158" max="6158" width="12.85546875" style="1" customWidth="1"/>
    <col min="6159" max="6387" width="9.140625" style="1"/>
    <col min="6388" max="6388" width="5.7109375" style="1" customWidth="1"/>
    <col min="6389" max="6389" width="27.85546875" style="1" customWidth="1"/>
    <col min="6390" max="6390" width="10" style="1" customWidth="1"/>
    <col min="6391" max="6395" width="9.140625" style="1"/>
    <col min="6396" max="6396" width="14.42578125" style="1" customWidth="1"/>
    <col min="6397" max="6398" width="9.140625" style="1"/>
    <col min="6399" max="6399" width="9.5703125" style="1" bestFit="1" customWidth="1"/>
    <col min="6400" max="6401" width="9.5703125" style="1" customWidth="1"/>
    <col min="6402" max="6402" width="12.85546875" style="1" customWidth="1"/>
    <col min="6403" max="6404" width="9.140625" style="1"/>
    <col min="6405" max="6405" width="11.7109375" style="1" customWidth="1"/>
    <col min="6406" max="6406" width="11.5703125" style="1" customWidth="1"/>
    <col min="6407" max="6407" width="11.7109375" style="1" customWidth="1"/>
    <col min="6408" max="6409" width="13" style="1" customWidth="1"/>
    <col min="6410" max="6410" width="9.140625" style="1" customWidth="1"/>
    <col min="6411" max="6411" width="10.85546875" style="1" customWidth="1"/>
    <col min="6412" max="6412" width="9.140625" style="1" customWidth="1"/>
    <col min="6413" max="6413" width="10.7109375" style="1" customWidth="1"/>
    <col min="6414" max="6414" width="12.85546875" style="1" customWidth="1"/>
    <col min="6415" max="6643" width="9.140625" style="1"/>
    <col min="6644" max="6644" width="5.7109375" style="1" customWidth="1"/>
    <col min="6645" max="6645" width="27.85546875" style="1" customWidth="1"/>
    <col min="6646" max="6646" width="10" style="1" customWidth="1"/>
    <col min="6647" max="6651" width="9.140625" style="1"/>
    <col min="6652" max="6652" width="14.42578125" style="1" customWidth="1"/>
    <col min="6653" max="6654" width="9.140625" style="1"/>
    <col min="6655" max="6655" width="9.5703125" style="1" bestFit="1" customWidth="1"/>
    <col min="6656" max="6657" width="9.5703125" style="1" customWidth="1"/>
    <col min="6658" max="6658" width="12.85546875" style="1" customWidth="1"/>
    <col min="6659" max="6660" width="9.140625" style="1"/>
    <col min="6661" max="6661" width="11.7109375" style="1" customWidth="1"/>
    <col min="6662" max="6662" width="11.5703125" style="1" customWidth="1"/>
    <col min="6663" max="6663" width="11.7109375" style="1" customWidth="1"/>
    <col min="6664" max="6665" width="13" style="1" customWidth="1"/>
    <col min="6666" max="6666" width="9.140625" style="1" customWidth="1"/>
    <col min="6667" max="6667" width="10.85546875" style="1" customWidth="1"/>
    <col min="6668" max="6668" width="9.140625" style="1" customWidth="1"/>
    <col min="6669" max="6669" width="10.7109375" style="1" customWidth="1"/>
    <col min="6670" max="6670" width="12.85546875" style="1" customWidth="1"/>
    <col min="6671" max="6899" width="9.140625" style="1"/>
    <col min="6900" max="6900" width="5.7109375" style="1" customWidth="1"/>
    <col min="6901" max="6901" width="27.85546875" style="1" customWidth="1"/>
    <col min="6902" max="6902" width="10" style="1" customWidth="1"/>
    <col min="6903" max="6907" width="9.140625" style="1"/>
    <col min="6908" max="6908" width="14.42578125" style="1" customWidth="1"/>
    <col min="6909" max="6910" width="9.140625" style="1"/>
    <col min="6911" max="6911" width="9.5703125" style="1" bestFit="1" customWidth="1"/>
    <col min="6912" max="6913" width="9.5703125" style="1" customWidth="1"/>
    <col min="6914" max="6914" width="12.85546875" style="1" customWidth="1"/>
    <col min="6915" max="6916" width="9.140625" style="1"/>
    <col min="6917" max="6917" width="11.7109375" style="1" customWidth="1"/>
    <col min="6918" max="6918" width="11.5703125" style="1" customWidth="1"/>
    <col min="6919" max="6919" width="11.7109375" style="1" customWidth="1"/>
    <col min="6920" max="6921" width="13" style="1" customWidth="1"/>
    <col min="6922" max="6922" width="9.140625" style="1" customWidth="1"/>
    <col min="6923" max="6923" width="10.85546875" style="1" customWidth="1"/>
    <col min="6924" max="6924" width="9.140625" style="1" customWidth="1"/>
    <col min="6925" max="6925" width="10.7109375" style="1" customWidth="1"/>
    <col min="6926" max="6926" width="12.85546875" style="1" customWidth="1"/>
    <col min="6927" max="7155" width="9.140625" style="1"/>
    <col min="7156" max="7156" width="5.7109375" style="1" customWidth="1"/>
    <col min="7157" max="7157" width="27.85546875" style="1" customWidth="1"/>
    <col min="7158" max="7158" width="10" style="1" customWidth="1"/>
    <col min="7159" max="7163" width="9.140625" style="1"/>
    <col min="7164" max="7164" width="14.42578125" style="1" customWidth="1"/>
    <col min="7165" max="7166" width="9.140625" style="1"/>
    <col min="7167" max="7167" width="9.5703125" style="1" bestFit="1" customWidth="1"/>
    <col min="7168" max="7169" width="9.5703125" style="1" customWidth="1"/>
    <col min="7170" max="7170" width="12.85546875" style="1" customWidth="1"/>
    <col min="7171" max="7172" width="9.140625" style="1"/>
    <col min="7173" max="7173" width="11.7109375" style="1" customWidth="1"/>
    <col min="7174" max="7174" width="11.5703125" style="1" customWidth="1"/>
    <col min="7175" max="7175" width="11.7109375" style="1" customWidth="1"/>
    <col min="7176" max="7177" width="13" style="1" customWidth="1"/>
    <col min="7178" max="7178" width="9.140625" style="1" customWidth="1"/>
    <col min="7179" max="7179" width="10.85546875" style="1" customWidth="1"/>
    <col min="7180" max="7180" width="9.140625" style="1" customWidth="1"/>
    <col min="7181" max="7181" width="10.7109375" style="1" customWidth="1"/>
    <col min="7182" max="7182" width="12.85546875" style="1" customWidth="1"/>
    <col min="7183" max="7411" width="9.140625" style="1"/>
    <col min="7412" max="7412" width="5.7109375" style="1" customWidth="1"/>
    <col min="7413" max="7413" width="27.85546875" style="1" customWidth="1"/>
    <col min="7414" max="7414" width="10" style="1" customWidth="1"/>
    <col min="7415" max="7419" width="9.140625" style="1"/>
    <col min="7420" max="7420" width="14.42578125" style="1" customWidth="1"/>
    <col min="7421" max="7422" width="9.140625" style="1"/>
    <col min="7423" max="7423" width="9.5703125" style="1" bestFit="1" customWidth="1"/>
    <col min="7424" max="7425" width="9.5703125" style="1" customWidth="1"/>
    <col min="7426" max="7426" width="12.85546875" style="1" customWidth="1"/>
    <col min="7427" max="7428" width="9.140625" style="1"/>
    <col min="7429" max="7429" width="11.7109375" style="1" customWidth="1"/>
    <col min="7430" max="7430" width="11.5703125" style="1" customWidth="1"/>
    <col min="7431" max="7431" width="11.7109375" style="1" customWidth="1"/>
    <col min="7432" max="7433" width="13" style="1" customWidth="1"/>
    <col min="7434" max="7434" width="9.140625" style="1" customWidth="1"/>
    <col min="7435" max="7435" width="10.85546875" style="1" customWidth="1"/>
    <col min="7436" max="7436" width="9.140625" style="1" customWidth="1"/>
    <col min="7437" max="7437" width="10.7109375" style="1" customWidth="1"/>
    <col min="7438" max="7438" width="12.85546875" style="1" customWidth="1"/>
    <col min="7439" max="7667" width="9.140625" style="1"/>
    <col min="7668" max="7668" width="5.7109375" style="1" customWidth="1"/>
    <col min="7669" max="7669" width="27.85546875" style="1" customWidth="1"/>
    <col min="7670" max="7670" width="10" style="1" customWidth="1"/>
    <col min="7671" max="7675" width="9.140625" style="1"/>
    <col min="7676" max="7676" width="14.42578125" style="1" customWidth="1"/>
    <col min="7677" max="7678" width="9.140625" style="1"/>
    <col min="7679" max="7679" width="9.5703125" style="1" bestFit="1" customWidth="1"/>
    <col min="7680" max="7681" width="9.5703125" style="1" customWidth="1"/>
    <col min="7682" max="7682" width="12.85546875" style="1" customWidth="1"/>
    <col min="7683" max="7684" width="9.140625" style="1"/>
    <col min="7685" max="7685" width="11.7109375" style="1" customWidth="1"/>
    <col min="7686" max="7686" width="11.5703125" style="1" customWidth="1"/>
    <col min="7687" max="7687" width="11.7109375" style="1" customWidth="1"/>
    <col min="7688" max="7689" width="13" style="1" customWidth="1"/>
    <col min="7690" max="7690" width="9.140625" style="1" customWidth="1"/>
    <col min="7691" max="7691" width="10.85546875" style="1" customWidth="1"/>
    <col min="7692" max="7692" width="9.140625" style="1" customWidth="1"/>
    <col min="7693" max="7693" width="10.7109375" style="1" customWidth="1"/>
    <col min="7694" max="7694" width="12.85546875" style="1" customWidth="1"/>
    <col min="7695" max="7923" width="9.140625" style="1"/>
    <col min="7924" max="7924" width="5.7109375" style="1" customWidth="1"/>
    <col min="7925" max="7925" width="27.85546875" style="1" customWidth="1"/>
    <col min="7926" max="7926" width="10" style="1" customWidth="1"/>
    <col min="7927" max="7931" width="9.140625" style="1"/>
    <col min="7932" max="7932" width="14.42578125" style="1" customWidth="1"/>
    <col min="7933" max="7934" width="9.140625" style="1"/>
    <col min="7935" max="7935" width="9.5703125" style="1" bestFit="1" customWidth="1"/>
    <col min="7936" max="7937" width="9.5703125" style="1" customWidth="1"/>
    <col min="7938" max="7938" width="12.85546875" style="1" customWidth="1"/>
    <col min="7939" max="7940" width="9.140625" style="1"/>
    <col min="7941" max="7941" width="11.7109375" style="1" customWidth="1"/>
    <col min="7942" max="7942" width="11.5703125" style="1" customWidth="1"/>
    <col min="7943" max="7943" width="11.7109375" style="1" customWidth="1"/>
    <col min="7944" max="7945" width="13" style="1" customWidth="1"/>
    <col min="7946" max="7946" width="9.140625" style="1" customWidth="1"/>
    <col min="7947" max="7947" width="10.85546875" style="1" customWidth="1"/>
    <col min="7948" max="7948" width="9.140625" style="1" customWidth="1"/>
    <col min="7949" max="7949" width="10.7109375" style="1" customWidth="1"/>
    <col min="7950" max="7950" width="12.85546875" style="1" customWidth="1"/>
    <col min="7951" max="8179" width="9.140625" style="1"/>
    <col min="8180" max="8180" width="5.7109375" style="1" customWidth="1"/>
    <col min="8181" max="8181" width="27.85546875" style="1" customWidth="1"/>
    <col min="8182" max="8182" width="10" style="1" customWidth="1"/>
    <col min="8183" max="8187" width="9.140625" style="1"/>
    <col min="8188" max="8188" width="14.42578125" style="1" customWidth="1"/>
    <col min="8189" max="8190" width="9.140625" style="1"/>
    <col min="8191" max="8191" width="9.5703125" style="1" bestFit="1" customWidth="1"/>
    <col min="8192" max="8193" width="9.5703125" style="1" customWidth="1"/>
    <col min="8194" max="8194" width="12.85546875" style="1" customWidth="1"/>
    <col min="8195" max="8196" width="9.140625" style="1"/>
    <col min="8197" max="8197" width="11.7109375" style="1" customWidth="1"/>
    <col min="8198" max="8198" width="11.5703125" style="1" customWidth="1"/>
    <col min="8199" max="8199" width="11.7109375" style="1" customWidth="1"/>
    <col min="8200" max="8201" width="13" style="1" customWidth="1"/>
    <col min="8202" max="8202" width="9.140625" style="1" customWidth="1"/>
    <col min="8203" max="8203" width="10.85546875" style="1" customWidth="1"/>
    <col min="8204" max="8204" width="9.140625" style="1" customWidth="1"/>
    <col min="8205" max="8205" width="10.7109375" style="1" customWidth="1"/>
    <col min="8206" max="8206" width="12.85546875" style="1" customWidth="1"/>
    <col min="8207" max="8435" width="9.140625" style="1"/>
    <col min="8436" max="8436" width="5.7109375" style="1" customWidth="1"/>
    <col min="8437" max="8437" width="27.85546875" style="1" customWidth="1"/>
    <col min="8438" max="8438" width="10" style="1" customWidth="1"/>
    <col min="8439" max="8443" width="9.140625" style="1"/>
    <col min="8444" max="8444" width="14.42578125" style="1" customWidth="1"/>
    <col min="8445" max="8446" width="9.140625" style="1"/>
    <col min="8447" max="8447" width="9.5703125" style="1" bestFit="1" customWidth="1"/>
    <col min="8448" max="8449" width="9.5703125" style="1" customWidth="1"/>
    <col min="8450" max="8450" width="12.85546875" style="1" customWidth="1"/>
    <col min="8451" max="8452" width="9.140625" style="1"/>
    <col min="8453" max="8453" width="11.7109375" style="1" customWidth="1"/>
    <col min="8454" max="8454" width="11.5703125" style="1" customWidth="1"/>
    <col min="8455" max="8455" width="11.7109375" style="1" customWidth="1"/>
    <col min="8456" max="8457" width="13" style="1" customWidth="1"/>
    <col min="8458" max="8458" width="9.140625" style="1" customWidth="1"/>
    <col min="8459" max="8459" width="10.85546875" style="1" customWidth="1"/>
    <col min="8460" max="8460" width="9.140625" style="1" customWidth="1"/>
    <col min="8461" max="8461" width="10.7109375" style="1" customWidth="1"/>
    <col min="8462" max="8462" width="12.85546875" style="1" customWidth="1"/>
    <col min="8463" max="8691" width="9.140625" style="1"/>
    <col min="8692" max="8692" width="5.7109375" style="1" customWidth="1"/>
    <col min="8693" max="8693" width="27.85546875" style="1" customWidth="1"/>
    <col min="8694" max="8694" width="10" style="1" customWidth="1"/>
    <col min="8695" max="8699" width="9.140625" style="1"/>
    <col min="8700" max="8700" width="14.42578125" style="1" customWidth="1"/>
    <col min="8701" max="8702" width="9.140625" style="1"/>
    <col min="8703" max="8703" width="9.5703125" style="1" bestFit="1" customWidth="1"/>
    <col min="8704" max="8705" width="9.5703125" style="1" customWidth="1"/>
    <col min="8706" max="8706" width="12.85546875" style="1" customWidth="1"/>
    <col min="8707" max="8708" width="9.140625" style="1"/>
    <col min="8709" max="8709" width="11.7109375" style="1" customWidth="1"/>
    <col min="8710" max="8710" width="11.5703125" style="1" customWidth="1"/>
    <col min="8711" max="8711" width="11.7109375" style="1" customWidth="1"/>
    <col min="8712" max="8713" width="13" style="1" customWidth="1"/>
    <col min="8714" max="8714" width="9.140625" style="1" customWidth="1"/>
    <col min="8715" max="8715" width="10.85546875" style="1" customWidth="1"/>
    <col min="8716" max="8716" width="9.140625" style="1" customWidth="1"/>
    <col min="8717" max="8717" width="10.7109375" style="1" customWidth="1"/>
    <col min="8718" max="8718" width="12.85546875" style="1" customWidth="1"/>
    <col min="8719" max="8947" width="9.140625" style="1"/>
    <col min="8948" max="8948" width="5.7109375" style="1" customWidth="1"/>
    <col min="8949" max="8949" width="27.85546875" style="1" customWidth="1"/>
    <col min="8950" max="8950" width="10" style="1" customWidth="1"/>
    <col min="8951" max="8955" width="9.140625" style="1"/>
    <col min="8956" max="8956" width="14.42578125" style="1" customWidth="1"/>
    <col min="8957" max="8958" width="9.140625" style="1"/>
    <col min="8959" max="8959" width="9.5703125" style="1" bestFit="1" customWidth="1"/>
    <col min="8960" max="8961" width="9.5703125" style="1" customWidth="1"/>
    <col min="8962" max="8962" width="12.85546875" style="1" customWidth="1"/>
    <col min="8963" max="8964" width="9.140625" style="1"/>
    <col min="8965" max="8965" width="11.7109375" style="1" customWidth="1"/>
    <col min="8966" max="8966" width="11.5703125" style="1" customWidth="1"/>
    <col min="8967" max="8967" width="11.7109375" style="1" customWidth="1"/>
    <col min="8968" max="8969" width="13" style="1" customWidth="1"/>
    <col min="8970" max="8970" width="9.140625" style="1" customWidth="1"/>
    <col min="8971" max="8971" width="10.85546875" style="1" customWidth="1"/>
    <col min="8972" max="8972" width="9.140625" style="1" customWidth="1"/>
    <col min="8973" max="8973" width="10.7109375" style="1" customWidth="1"/>
    <col min="8974" max="8974" width="12.85546875" style="1" customWidth="1"/>
    <col min="8975" max="9203" width="9.140625" style="1"/>
    <col min="9204" max="9204" width="5.7109375" style="1" customWidth="1"/>
    <col min="9205" max="9205" width="27.85546875" style="1" customWidth="1"/>
    <col min="9206" max="9206" width="10" style="1" customWidth="1"/>
    <col min="9207" max="9211" width="9.140625" style="1"/>
    <col min="9212" max="9212" width="14.42578125" style="1" customWidth="1"/>
    <col min="9213" max="9214" width="9.140625" style="1"/>
    <col min="9215" max="9215" width="9.5703125" style="1" bestFit="1" customWidth="1"/>
    <col min="9216" max="9217" width="9.5703125" style="1" customWidth="1"/>
    <col min="9218" max="9218" width="12.85546875" style="1" customWidth="1"/>
    <col min="9219" max="9220" width="9.140625" style="1"/>
    <col min="9221" max="9221" width="11.7109375" style="1" customWidth="1"/>
    <col min="9222" max="9222" width="11.5703125" style="1" customWidth="1"/>
    <col min="9223" max="9223" width="11.7109375" style="1" customWidth="1"/>
    <col min="9224" max="9225" width="13" style="1" customWidth="1"/>
    <col min="9226" max="9226" width="9.140625" style="1" customWidth="1"/>
    <col min="9227" max="9227" width="10.85546875" style="1" customWidth="1"/>
    <col min="9228" max="9228" width="9.140625" style="1" customWidth="1"/>
    <col min="9229" max="9229" width="10.7109375" style="1" customWidth="1"/>
    <col min="9230" max="9230" width="12.85546875" style="1" customWidth="1"/>
    <col min="9231" max="9459" width="9.140625" style="1"/>
    <col min="9460" max="9460" width="5.7109375" style="1" customWidth="1"/>
    <col min="9461" max="9461" width="27.85546875" style="1" customWidth="1"/>
    <col min="9462" max="9462" width="10" style="1" customWidth="1"/>
    <col min="9463" max="9467" width="9.140625" style="1"/>
    <col min="9468" max="9468" width="14.42578125" style="1" customWidth="1"/>
    <col min="9469" max="9470" width="9.140625" style="1"/>
    <col min="9471" max="9471" width="9.5703125" style="1" bestFit="1" customWidth="1"/>
    <col min="9472" max="9473" width="9.5703125" style="1" customWidth="1"/>
    <col min="9474" max="9474" width="12.85546875" style="1" customWidth="1"/>
    <col min="9475" max="9476" width="9.140625" style="1"/>
    <col min="9477" max="9477" width="11.7109375" style="1" customWidth="1"/>
    <col min="9478" max="9478" width="11.5703125" style="1" customWidth="1"/>
    <col min="9479" max="9479" width="11.7109375" style="1" customWidth="1"/>
    <col min="9480" max="9481" width="13" style="1" customWidth="1"/>
    <col min="9482" max="9482" width="9.140625" style="1" customWidth="1"/>
    <col min="9483" max="9483" width="10.85546875" style="1" customWidth="1"/>
    <col min="9484" max="9484" width="9.140625" style="1" customWidth="1"/>
    <col min="9485" max="9485" width="10.7109375" style="1" customWidth="1"/>
    <col min="9486" max="9486" width="12.85546875" style="1" customWidth="1"/>
    <col min="9487" max="9715" width="9.140625" style="1"/>
    <col min="9716" max="9716" width="5.7109375" style="1" customWidth="1"/>
    <col min="9717" max="9717" width="27.85546875" style="1" customWidth="1"/>
    <col min="9718" max="9718" width="10" style="1" customWidth="1"/>
    <col min="9719" max="9723" width="9.140625" style="1"/>
    <col min="9724" max="9724" width="14.42578125" style="1" customWidth="1"/>
    <col min="9725" max="9726" width="9.140625" style="1"/>
    <col min="9727" max="9727" width="9.5703125" style="1" bestFit="1" customWidth="1"/>
    <col min="9728" max="9729" width="9.5703125" style="1" customWidth="1"/>
    <col min="9730" max="9730" width="12.85546875" style="1" customWidth="1"/>
    <col min="9731" max="9732" width="9.140625" style="1"/>
    <col min="9733" max="9733" width="11.7109375" style="1" customWidth="1"/>
    <col min="9734" max="9734" width="11.5703125" style="1" customWidth="1"/>
    <col min="9735" max="9735" width="11.7109375" style="1" customWidth="1"/>
    <col min="9736" max="9737" width="13" style="1" customWidth="1"/>
    <col min="9738" max="9738" width="9.140625" style="1" customWidth="1"/>
    <col min="9739" max="9739" width="10.85546875" style="1" customWidth="1"/>
    <col min="9740" max="9740" width="9.140625" style="1" customWidth="1"/>
    <col min="9741" max="9741" width="10.7109375" style="1" customWidth="1"/>
    <col min="9742" max="9742" width="12.85546875" style="1" customWidth="1"/>
    <col min="9743" max="9971" width="9.140625" style="1"/>
    <col min="9972" max="9972" width="5.7109375" style="1" customWidth="1"/>
    <col min="9973" max="9973" width="27.85546875" style="1" customWidth="1"/>
    <col min="9974" max="9974" width="10" style="1" customWidth="1"/>
    <col min="9975" max="9979" width="9.140625" style="1"/>
    <col min="9980" max="9980" width="14.42578125" style="1" customWidth="1"/>
    <col min="9981" max="9982" width="9.140625" style="1"/>
    <col min="9983" max="9983" width="9.5703125" style="1" bestFit="1" customWidth="1"/>
    <col min="9984" max="9985" width="9.5703125" style="1" customWidth="1"/>
    <col min="9986" max="9986" width="12.85546875" style="1" customWidth="1"/>
    <col min="9987" max="9988" width="9.140625" style="1"/>
    <col min="9989" max="9989" width="11.7109375" style="1" customWidth="1"/>
    <col min="9990" max="9990" width="11.5703125" style="1" customWidth="1"/>
    <col min="9991" max="9991" width="11.7109375" style="1" customWidth="1"/>
    <col min="9992" max="9993" width="13" style="1" customWidth="1"/>
    <col min="9994" max="9994" width="9.140625" style="1" customWidth="1"/>
    <col min="9995" max="9995" width="10.85546875" style="1" customWidth="1"/>
    <col min="9996" max="9996" width="9.140625" style="1" customWidth="1"/>
    <col min="9997" max="9997" width="10.7109375" style="1" customWidth="1"/>
    <col min="9998" max="9998" width="12.85546875" style="1" customWidth="1"/>
    <col min="9999" max="10227" width="9.140625" style="1"/>
    <col min="10228" max="10228" width="5.7109375" style="1" customWidth="1"/>
    <col min="10229" max="10229" width="27.85546875" style="1" customWidth="1"/>
    <col min="10230" max="10230" width="10" style="1" customWidth="1"/>
    <col min="10231" max="10235" width="9.140625" style="1"/>
    <col min="10236" max="10236" width="14.42578125" style="1" customWidth="1"/>
    <col min="10237" max="10238" width="9.140625" style="1"/>
    <col min="10239" max="10239" width="9.5703125" style="1" bestFit="1" customWidth="1"/>
    <col min="10240" max="10241" width="9.5703125" style="1" customWidth="1"/>
    <col min="10242" max="10242" width="12.85546875" style="1" customWidth="1"/>
    <col min="10243" max="10244" width="9.140625" style="1"/>
    <col min="10245" max="10245" width="11.7109375" style="1" customWidth="1"/>
    <col min="10246" max="10246" width="11.5703125" style="1" customWidth="1"/>
    <col min="10247" max="10247" width="11.7109375" style="1" customWidth="1"/>
    <col min="10248" max="10249" width="13" style="1" customWidth="1"/>
    <col min="10250" max="10250" width="9.140625" style="1" customWidth="1"/>
    <col min="10251" max="10251" width="10.85546875" style="1" customWidth="1"/>
    <col min="10252" max="10252" width="9.140625" style="1" customWidth="1"/>
    <col min="10253" max="10253" width="10.7109375" style="1" customWidth="1"/>
    <col min="10254" max="10254" width="12.85546875" style="1" customWidth="1"/>
    <col min="10255" max="10483" width="9.140625" style="1"/>
    <col min="10484" max="10484" width="5.7109375" style="1" customWidth="1"/>
    <col min="10485" max="10485" width="27.85546875" style="1" customWidth="1"/>
    <col min="10486" max="10486" width="10" style="1" customWidth="1"/>
    <col min="10487" max="10491" width="9.140625" style="1"/>
    <col min="10492" max="10492" width="14.42578125" style="1" customWidth="1"/>
    <col min="10493" max="10494" width="9.140625" style="1"/>
    <col min="10495" max="10495" width="9.5703125" style="1" bestFit="1" customWidth="1"/>
    <col min="10496" max="10497" width="9.5703125" style="1" customWidth="1"/>
    <col min="10498" max="10498" width="12.85546875" style="1" customWidth="1"/>
    <col min="10499" max="10500" width="9.140625" style="1"/>
    <col min="10501" max="10501" width="11.7109375" style="1" customWidth="1"/>
    <col min="10502" max="10502" width="11.5703125" style="1" customWidth="1"/>
    <col min="10503" max="10503" width="11.7109375" style="1" customWidth="1"/>
    <col min="10504" max="10505" width="13" style="1" customWidth="1"/>
    <col min="10506" max="10506" width="9.140625" style="1" customWidth="1"/>
    <col min="10507" max="10507" width="10.85546875" style="1" customWidth="1"/>
    <col min="10508" max="10508" width="9.140625" style="1" customWidth="1"/>
    <col min="10509" max="10509" width="10.7109375" style="1" customWidth="1"/>
    <col min="10510" max="10510" width="12.85546875" style="1" customWidth="1"/>
    <col min="10511" max="10739" width="9.140625" style="1"/>
    <col min="10740" max="10740" width="5.7109375" style="1" customWidth="1"/>
    <col min="10741" max="10741" width="27.85546875" style="1" customWidth="1"/>
    <col min="10742" max="10742" width="10" style="1" customWidth="1"/>
    <col min="10743" max="10747" width="9.140625" style="1"/>
    <col min="10748" max="10748" width="14.42578125" style="1" customWidth="1"/>
    <col min="10749" max="10750" width="9.140625" style="1"/>
    <col min="10751" max="10751" width="9.5703125" style="1" bestFit="1" customWidth="1"/>
    <col min="10752" max="10753" width="9.5703125" style="1" customWidth="1"/>
    <col min="10754" max="10754" width="12.85546875" style="1" customWidth="1"/>
    <col min="10755" max="10756" width="9.140625" style="1"/>
    <col min="10757" max="10757" width="11.7109375" style="1" customWidth="1"/>
    <col min="10758" max="10758" width="11.5703125" style="1" customWidth="1"/>
    <col min="10759" max="10759" width="11.7109375" style="1" customWidth="1"/>
    <col min="10760" max="10761" width="13" style="1" customWidth="1"/>
    <col min="10762" max="10762" width="9.140625" style="1" customWidth="1"/>
    <col min="10763" max="10763" width="10.85546875" style="1" customWidth="1"/>
    <col min="10764" max="10764" width="9.140625" style="1" customWidth="1"/>
    <col min="10765" max="10765" width="10.7109375" style="1" customWidth="1"/>
    <col min="10766" max="10766" width="12.85546875" style="1" customWidth="1"/>
    <col min="10767" max="10995" width="9.140625" style="1"/>
    <col min="10996" max="10996" width="5.7109375" style="1" customWidth="1"/>
    <col min="10997" max="10997" width="27.85546875" style="1" customWidth="1"/>
    <col min="10998" max="10998" width="10" style="1" customWidth="1"/>
    <col min="10999" max="11003" width="9.140625" style="1"/>
    <col min="11004" max="11004" width="14.42578125" style="1" customWidth="1"/>
    <col min="11005" max="11006" width="9.140625" style="1"/>
    <col min="11007" max="11007" width="9.5703125" style="1" bestFit="1" customWidth="1"/>
    <col min="11008" max="11009" width="9.5703125" style="1" customWidth="1"/>
    <col min="11010" max="11010" width="12.85546875" style="1" customWidth="1"/>
    <col min="11011" max="11012" width="9.140625" style="1"/>
    <col min="11013" max="11013" width="11.7109375" style="1" customWidth="1"/>
    <col min="11014" max="11014" width="11.5703125" style="1" customWidth="1"/>
    <col min="11015" max="11015" width="11.7109375" style="1" customWidth="1"/>
    <col min="11016" max="11017" width="13" style="1" customWidth="1"/>
    <col min="11018" max="11018" width="9.140625" style="1" customWidth="1"/>
    <col min="11019" max="11019" width="10.85546875" style="1" customWidth="1"/>
    <col min="11020" max="11020" width="9.140625" style="1" customWidth="1"/>
    <col min="11021" max="11021" width="10.7109375" style="1" customWidth="1"/>
    <col min="11022" max="11022" width="12.85546875" style="1" customWidth="1"/>
    <col min="11023" max="11251" width="9.140625" style="1"/>
    <col min="11252" max="11252" width="5.7109375" style="1" customWidth="1"/>
    <col min="11253" max="11253" width="27.85546875" style="1" customWidth="1"/>
    <col min="11254" max="11254" width="10" style="1" customWidth="1"/>
    <col min="11255" max="11259" width="9.140625" style="1"/>
    <col min="11260" max="11260" width="14.42578125" style="1" customWidth="1"/>
    <col min="11261" max="11262" width="9.140625" style="1"/>
    <col min="11263" max="11263" width="9.5703125" style="1" bestFit="1" customWidth="1"/>
    <col min="11264" max="11265" width="9.5703125" style="1" customWidth="1"/>
    <col min="11266" max="11266" width="12.85546875" style="1" customWidth="1"/>
    <col min="11267" max="11268" width="9.140625" style="1"/>
    <col min="11269" max="11269" width="11.7109375" style="1" customWidth="1"/>
    <col min="11270" max="11270" width="11.5703125" style="1" customWidth="1"/>
    <col min="11271" max="11271" width="11.7109375" style="1" customWidth="1"/>
    <col min="11272" max="11273" width="13" style="1" customWidth="1"/>
    <col min="11274" max="11274" width="9.140625" style="1" customWidth="1"/>
    <col min="11275" max="11275" width="10.85546875" style="1" customWidth="1"/>
    <col min="11276" max="11276" width="9.140625" style="1" customWidth="1"/>
    <col min="11277" max="11277" width="10.7109375" style="1" customWidth="1"/>
    <col min="11278" max="11278" width="12.85546875" style="1" customWidth="1"/>
    <col min="11279" max="11507" width="9.140625" style="1"/>
    <col min="11508" max="11508" width="5.7109375" style="1" customWidth="1"/>
    <col min="11509" max="11509" width="27.85546875" style="1" customWidth="1"/>
    <col min="11510" max="11510" width="10" style="1" customWidth="1"/>
    <col min="11511" max="11515" width="9.140625" style="1"/>
    <col min="11516" max="11516" width="14.42578125" style="1" customWidth="1"/>
    <col min="11517" max="11518" width="9.140625" style="1"/>
    <col min="11519" max="11519" width="9.5703125" style="1" bestFit="1" customWidth="1"/>
    <col min="11520" max="11521" width="9.5703125" style="1" customWidth="1"/>
    <col min="11522" max="11522" width="12.85546875" style="1" customWidth="1"/>
    <col min="11523" max="11524" width="9.140625" style="1"/>
    <col min="11525" max="11525" width="11.7109375" style="1" customWidth="1"/>
    <col min="11526" max="11526" width="11.5703125" style="1" customWidth="1"/>
    <col min="11527" max="11527" width="11.7109375" style="1" customWidth="1"/>
    <col min="11528" max="11529" width="13" style="1" customWidth="1"/>
    <col min="11530" max="11530" width="9.140625" style="1" customWidth="1"/>
    <col min="11531" max="11531" width="10.85546875" style="1" customWidth="1"/>
    <col min="11532" max="11532" width="9.140625" style="1" customWidth="1"/>
    <col min="11533" max="11533" width="10.7109375" style="1" customWidth="1"/>
    <col min="11534" max="11534" width="12.85546875" style="1" customWidth="1"/>
    <col min="11535" max="11763" width="9.140625" style="1"/>
    <col min="11764" max="11764" width="5.7109375" style="1" customWidth="1"/>
    <col min="11765" max="11765" width="27.85546875" style="1" customWidth="1"/>
    <col min="11766" max="11766" width="10" style="1" customWidth="1"/>
    <col min="11767" max="11771" width="9.140625" style="1"/>
    <col min="11772" max="11772" width="14.42578125" style="1" customWidth="1"/>
    <col min="11773" max="11774" width="9.140625" style="1"/>
    <col min="11775" max="11775" width="9.5703125" style="1" bestFit="1" customWidth="1"/>
    <col min="11776" max="11777" width="9.5703125" style="1" customWidth="1"/>
    <col min="11778" max="11778" width="12.85546875" style="1" customWidth="1"/>
    <col min="11779" max="11780" width="9.140625" style="1"/>
    <col min="11781" max="11781" width="11.7109375" style="1" customWidth="1"/>
    <col min="11782" max="11782" width="11.5703125" style="1" customWidth="1"/>
    <col min="11783" max="11783" width="11.7109375" style="1" customWidth="1"/>
    <col min="11784" max="11785" width="13" style="1" customWidth="1"/>
    <col min="11786" max="11786" width="9.140625" style="1" customWidth="1"/>
    <col min="11787" max="11787" width="10.85546875" style="1" customWidth="1"/>
    <col min="11788" max="11788" width="9.140625" style="1" customWidth="1"/>
    <col min="11789" max="11789" width="10.7109375" style="1" customWidth="1"/>
    <col min="11790" max="11790" width="12.85546875" style="1" customWidth="1"/>
    <col min="11791" max="12019" width="9.140625" style="1"/>
    <col min="12020" max="12020" width="5.7109375" style="1" customWidth="1"/>
    <col min="12021" max="12021" width="27.85546875" style="1" customWidth="1"/>
    <col min="12022" max="12022" width="10" style="1" customWidth="1"/>
    <col min="12023" max="12027" width="9.140625" style="1"/>
    <col min="12028" max="12028" width="14.42578125" style="1" customWidth="1"/>
    <col min="12029" max="12030" width="9.140625" style="1"/>
    <col min="12031" max="12031" width="9.5703125" style="1" bestFit="1" customWidth="1"/>
    <col min="12032" max="12033" width="9.5703125" style="1" customWidth="1"/>
    <col min="12034" max="12034" width="12.85546875" style="1" customWidth="1"/>
    <col min="12035" max="12036" width="9.140625" style="1"/>
    <col min="12037" max="12037" width="11.7109375" style="1" customWidth="1"/>
    <col min="12038" max="12038" width="11.5703125" style="1" customWidth="1"/>
    <col min="12039" max="12039" width="11.7109375" style="1" customWidth="1"/>
    <col min="12040" max="12041" width="13" style="1" customWidth="1"/>
    <col min="12042" max="12042" width="9.140625" style="1" customWidth="1"/>
    <col min="12043" max="12043" width="10.85546875" style="1" customWidth="1"/>
    <col min="12044" max="12044" width="9.140625" style="1" customWidth="1"/>
    <col min="12045" max="12045" width="10.7109375" style="1" customWidth="1"/>
    <col min="12046" max="12046" width="12.85546875" style="1" customWidth="1"/>
    <col min="12047" max="12275" width="9.140625" style="1"/>
    <col min="12276" max="12276" width="5.7109375" style="1" customWidth="1"/>
    <col min="12277" max="12277" width="27.85546875" style="1" customWidth="1"/>
    <col min="12278" max="12278" width="10" style="1" customWidth="1"/>
    <col min="12279" max="12283" width="9.140625" style="1"/>
    <col min="12284" max="12284" width="14.42578125" style="1" customWidth="1"/>
    <col min="12285" max="12286" width="9.140625" style="1"/>
    <col min="12287" max="12287" width="9.5703125" style="1" bestFit="1" customWidth="1"/>
    <col min="12288" max="12289" width="9.5703125" style="1" customWidth="1"/>
    <col min="12290" max="12290" width="12.85546875" style="1" customWidth="1"/>
    <col min="12291" max="12292" width="9.140625" style="1"/>
    <col min="12293" max="12293" width="11.7109375" style="1" customWidth="1"/>
    <col min="12294" max="12294" width="11.5703125" style="1" customWidth="1"/>
    <col min="12295" max="12295" width="11.7109375" style="1" customWidth="1"/>
    <col min="12296" max="12297" width="13" style="1" customWidth="1"/>
    <col min="12298" max="12298" width="9.140625" style="1" customWidth="1"/>
    <col min="12299" max="12299" width="10.85546875" style="1" customWidth="1"/>
    <col min="12300" max="12300" width="9.140625" style="1" customWidth="1"/>
    <col min="12301" max="12301" width="10.7109375" style="1" customWidth="1"/>
    <col min="12302" max="12302" width="12.85546875" style="1" customWidth="1"/>
    <col min="12303" max="12531" width="9.140625" style="1"/>
    <col min="12532" max="12532" width="5.7109375" style="1" customWidth="1"/>
    <col min="12533" max="12533" width="27.85546875" style="1" customWidth="1"/>
    <col min="12534" max="12534" width="10" style="1" customWidth="1"/>
    <col min="12535" max="12539" width="9.140625" style="1"/>
    <col min="12540" max="12540" width="14.42578125" style="1" customWidth="1"/>
    <col min="12541" max="12542" width="9.140625" style="1"/>
    <col min="12543" max="12543" width="9.5703125" style="1" bestFit="1" customWidth="1"/>
    <col min="12544" max="12545" width="9.5703125" style="1" customWidth="1"/>
    <col min="12546" max="12546" width="12.85546875" style="1" customWidth="1"/>
    <col min="12547" max="12548" width="9.140625" style="1"/>
    <col min="12549" max="12549" width="11.7109375" style="1" customWidth="1"/>
    <col min="12550" max="12550" width="11.5703125" style="1" customWidth="1"/>
    <col min="12551" max="12551" width="11.7109375" style="1" customWidth="1"/>
    <col min="12552" max="12553" width="13" style="1" customWidth="1"/>
    <col min="12554" max="12554" width="9.140625" style="1" customWidth="1"/>
    <col min="12555" max="12555" width="10.85546875" style="1" customWidth="1"/>
    <col min="12556" max="12556" width="9.140625" style="1" customWidth="1"/>
    <col min="12557" max="12557" width="10.7109375" style="1" customWidth="1"/>
    <col min="12558" max="12558" width="12.85546875" style="1" customWidth="1"/>
    <col min="12559" max="12787" width="9.140625" style="1"/>
    <col min="12788" max="12788" width="5.7109375" style="1" customWidth="1"/>
    <col min="12789" max="12789" width="27.85546875" style="1" customWidth="1"/>
    <col min="12790" max="12790" width="10" style="1" customWidth="1"/>
    <col min="12791" max="12795" width="9.140625" style="1"/>
    <col min="12796" max="12796" width="14.42578125" style="1" customWidth="1"/>
    <col min="12797" max="12798" width="9.140625" style="1"/>
    <col min="12799" max="12799" width="9.5703125" style="1" bestFit="1" customWidth="1"/>
    <col min="12800" max="12801" width="9.5703125" style="1" customWidth="1"/>
    <col min="12802" max="12802" width="12.85546875" style="1" customWidth="1"/>
    <col min="12803" max="12804" width="9.140625" style="1"/>
    <col min="12805" max="12805" width="11.7109375" style="1" customWidth="1"/>
    <col min="12806" max="12806" width="11.5703125" style="1" customWidth="1"/>
    <col min="12807" max="12807" width="11.7109375" style="1" customWidth="1"/>
    <col min="12808" max="12809" width="13" style="1" customWidth="1"/>
    <col min="12810" max="12810" width="9.140625" style="1" customWidth="1"/>
    <col min="12811" max="12811" width="10.85546875" style="1" customWidth="1"/>
    <col min="12812" max="12812" width="9.140625" style="1" customWidth="1"/>
    <col min="12813" max="12813" width="10.7109375" style="1" customWidth="1"/>
    <col min="12814" max="12814" width="12.85546875" style="1" customWidth="1"/>
    <col min="12815" max="13043" width="9.140625" style="1"/>
    <col min="13044" max="13044" width="5.7109375" style="1" customWidth="1"/>
    <col min="13045" max="13045" width="27.85546875" style="1" customWidth="1"/>
    <col min="13046" max="13046" width="10" style="1" customWidth="1"/>
    <col min="13047" max="13051" width="9.140625" style="1"/>
    <col min="13052" max="13052" width="14.42578125" style="1" customWidth="1"/>
    <col min="13053" max="13054" width="9.140625" style="1"/>
    <col min="13055" max="13055" width="9.5703125" style="1" bestFit="1" customWidth="1"/>
    <col min="13056" max="13057" width="9.5703125" style="1" customWidth="1"/>
    <col min="13058" max="13058" width="12.85546875" style="1" customWidth="1"/>
    <col min="13059" max="13060" width="9.140625" style="1"/>
    <col min="13061" max="13061" width="11.7109375" style="1" customWidth="1"/>
    <col min="13062" max="13062" width="11.5703125" style="1" customWidth="1"/>
    <col min="13063" max="13063" width="11.7109375" style="1" customWidth="1"/>
    <col min="13064" max="13065" width="13" style="1" customWidth="1"/>
    <col min="13066" max="13066" width="9.140625" style="1" customWidth="1"/>
    <col min="13067" max="13067" width="10.85546875" style="1" customWidth="1"/>
    <col min="13068" max="13068" width="9.140625" style="1" customWidth="1"/>
    <col min="13069" max="13069" width="10.7109375" style="1" customWidth="1"/>
    <col min="13070" max="13070" width="12.85546875" style="1" customWidth="1"/>
    <col min="13071" max="13299" width="9.140625" style="1"/>
    <col min="13300" max="13300" width="5.7109375" style="1" customWidth="1"/>
    <col min="13301" max="13301" width="27.85546875" style="1" customWidth="1"/>
    <col min="13302" max="13302" width="10" style="1" customWidth="1"/>
    <col min="13303" max="13307" width="9.140625" style="1"/>
    <col min="13308" max="13308" width="14.42578125" style="1" customWidth="1"/>
    <col min="13309" max="13310" width="9.140625" style="1"/>
    <col min="13311" max="13311" width="9.5703125" style="1" bestFit="1" customWidth="1"/>
    <col min="13312" max="13313" width="9.5703125" style="1" customWidth="1"/>
    <col min="13314" max="13314" width="12.85546875" style="1" customWidth="1"/>
    <col min="13315" max="13316" width="9.140625" style="1"/>
    <col min="13317" max="13317" width="11.7109375" style="1" customWidth="1"/>
    <col min="13318" max="13318" width="11.5703125" style="1" customWidth="1"/>
    <col min="13319" max="13319" width="11.7109375" style="1" customWidth="1"/>
    <col min="13320" max="13321" width="13" style="1" customWidth="1"/>
    <col min="13322" max="13322" width="9.140625" style="1" customWidth="1"/>
    <col min="13323" max="13323" width="10.85546875" style="1" customWidth="1"/>
    <col min="13324" max="13324" width="9.140625" style="1" customWidth="1"/>
    <col min="13325" max="13325" width="10.7109375" style="1" customWidth="1"/>
    <col min="13326" max="13326" width="12.85546875" style="1" customWidth="1"/>
    <col min="13327" max="13555" width="9.140625" style="1"/>
    <col min="13556" max="13556" width="5.7109375" style="1" customWidth="1"/>
    <col min="13557" max="13557" width="27.85546875" style="1" customWidth="1"/>
    <col min="13558" max="13558" width="10" style="1" customWidth="1"/>
    <col min="13559" max="13563" width="9.140625" style="1"/>
    <col min="13564" max="13564" width="14.42578125" style="1" customWidth="1"/>
    <col min="13565" max="13566" width="9.140625" style="1"/>
    <col min="13567" max="13567" width="9.5703125" style="1" bestFit="1" customWidth="1"/>
    <col min="13568" max="13569" width="9.5703125" style="1" customWidth="1"/>
    <col min="13570" max="13570" width="12.85546875" style="1" customWidth="1"/>
    <col min="13571" max="13572" width="9.140625" style="1"/>
    <col min="13573" max="13573" width="11.7109375" style="1" customWidth="1"/>
    <col min="13574" max="13574" width="11.5703125" style="1" customWidth="1"/>
    <col min="13575" max="13575" width="11.7109375" style="1" customWidth="1"/>
    <col min="13576" max="13577" width="13" style="1" customWidth="1"/>
    <col min="13578" max="13578" width="9.140625" style="1" customWidth="1"/>
    <col min="13579" max="13579" width="10.85546875" style="1" customWidth="1"/>
    <col min="13580" max="13580" width="9.140625" style="1" customWidth="1"/>
    <col min="13581" max="13581" width="10.7109375" style="1" customWidth="1"/>
    <col min="13582" max="13582" width="12.85546875" style="1" customWidth="1"/>
    <col min="13583" max="13811" width="9.140625" style="1"/>
    <col min="13812" max="13812" width="5.7109375" style="1" customWidth="1"/>
    <col min="13813" max="13813" width="27.85546875" style="1" customWidth="1"/>
    <col min="13814" max="13814" width="10" style="1" customWidth="1"/>
    <col min="13815" max="13819" width="9.140625" style="1"/>
    <col min="13820" max="13820" width="14.42578125" style="1" customWidth="1"/>
    <col min="13821" max="13822" width="9.140625" style="1"/>
    <col min="13823" max="13823" width="9.5703125" style="1" bestFit="1" customWidth="1"/>
    <col min="13824" max="13825" width="9.5703125" style="1" customWidth="1"/>
    <col min="13826" max="13826" width="12.85546875" style="1" customWidth="1"/>
    <col min="13827" max="13828" width="9.140625" style="1"/>
    <col min="13829" max="13829" width="11.7109375" style="1" customWidth="1"/>
    <col min="13830" max="13830" width="11.5703125" style="1" customWidth="1"/>
    <col min="13831" max="13831" width="11.7109375" style="1" customWidth="1"/>
    <col min="13832" max="13833" width="13" style="1" customWidth="1"/>
    <col min="13834" max="13834" width="9.140625" style="1" customWidth="1"/>
    <col min="13835" max="13835" width="10.85546875" style="1" customWidth="1"/>
    <col min="13836" max="13836" width="9.140625" style="1" customWidth="1"/>
    <col min="13837" max="13837" width="10.7109375" style="1" customWidth="1"/>
    <col min="13838" max="13838" width="12.85546875" style="1" customWidth="1"/>
    <col min="13839" max="14067" width="9.140625" style="1"/>
    <col min="14068" max="14068" width="5.7109375" style="1" customWidth="1"/>
    <col min="14069" max="14069" width="27.85546875" style="1" customWidth="1"/>
    <col min="14070" max="14070" width="10" style="1" customWidth="1"/>
    <col min="14071" max="14075" width="9.140625" style="1"/>
    <col min="14076" max="14076" width="14.42578125" style="1" customWidth="1"/>
    <col min="14077" max="14078" width="9.140625" style="1"/>
    <col min="14079" max="14079" width="9.5703125" style="1" bestFit="1" customWidth="1"/>
    <col min="14080" max="14081" width="9.5703125" style="1" customWidth="1"/>
    <col min="14082" max="14082" width="12.85546875" style="1" customWidth="1"/>
    <col min="14083" max="14084" width="9.140625" style="1"/>
    <col min="14085" max="14085" width="11.7109375" style="1" customWidth="1"/>
    <col min="14086" max="14086" width="11.5703125" style="1" customWidth="1"/>
    <col min="14087" max="14087" width="11.7109375" style="1" customWidth="1"/>
    <col min="14088" max="14089" width="13" style="1" customWidth="1"/>
    <col min="14090" max="14090" width="9.140625" style="1" customWidth="1"/>
    <col min="14091" max="14091" width="10.85546875" style="1" customWidth="1"/>
    <col min="14092" max="14092" width="9.140625" style="1" customWidth="1"/>
    <col min="14093" max="14093" width="10.7109375" style="1" customWidth="1"/>
    <col min="14094" max="14094" width="12.85546875" style="1" customWidth="1"/>
    <col min="14095" max="14323" width="9.140625" style="1"/>
    <col min="14324" max="14324" width="5.7109375" style="1" customWidth="1"/>
    <col min="14325" max="14325" width="27.85546875" style="1" customWidth="1"/>
    <col min="14326" max="14326" width="10" style="1" customWidth="1"/>
    <col min="14327" max="14331" width="9.140625" style="1"/>
    <col min="14332" max="14332" width="14.42578125" style="1" customWidth="1"/>
    <col min="14333" max="14334" width="9.140625" style="1"/>
    <col min="14335" max="14335" width="9.5703125" style="1" bestFit="1" customWidth="1"/>
    <col min="14336" max="14337" width="9.5703125" style="1" customWidth="1"/>
    <col min="14338" max="14338" width="12.85546875" style="1" customWidth="1"/>
    <col min="14339" max="14340" width="9.140625" style="1"/>
    <col min="14341" max="14341" width="11.7109375" style="1" customWidth="1"/>
    <col min="14342" max="14342" width="11.5703125" style="1" customWidth="1"/>
    <col min="14343" max="14343" width="11.7109375" style="1" customWidth="1"/>
    <col min="14344" max="14345" width="13" style="1" customWidth="1"/>
    <col min="14346" max="14346" width="9.140625" style="1" customWidth="1"/>
    <col min="14347" max="14347" width="10.85546875" style="1" customWidth="1"/>
    <col min="14348" max="14348" width="9.140625" style="1" customWidth="1"/>
    <col min="14349" max="14349" width="10.7109375" style="1" customWidth="1"/>
    <col min="14350" max="14350" width="12.85546875" style="1" customWidth="1"/>
    <col min="14351" max="14579" width="9.140625" style="1"/>
    <col min="14580" max="14580" width="5.7109375" style="1" customWidth="1"/>
    <col min="14581" max="14581" width="27.85546875" style="1" customWidth="1"/>
    <col min="14582" max="14582" width="10" style="1" customWidth="1"/>
    <col min="14583" max="14587" width="9.140625" style="1"/>
    <col min="14588" max="14588" width="14.42578125" style="1" customWidth="1"/>
    <col min="14589" max="14590" width="9.140625" style="1"/>
    <col min="14591" max="14591" width="9.5703125" style="1" bestFit="1" customWidth="1"/>
    <col min="14592" max="14593" width="9.5703125" style="1" customWidth="1"/>
    <col min="14594" max="14594" width="12.85546875" style="1" customWidth="1"/>
    <col min="14595" max="14596" width="9.140625" style="1"/>
    <col min="14597" max="14597" width="11.7109375" style="1" customWidth="1"/>
    <col min="14598" max="14598" width="11.5703125" style="1" customWidth="1"/>
    <col min="14599" max="14599" width="11.7109375" style="1" customWidth="1"/>
    <col min="14600" max="14601" width="13" style="1" customWidth="1"/>
    <col min="14602" max="14602" width="9.140625" style="1" customWidth="1"/>
    <col min="14603" max="14603" width="10.85546875" style="1" customWidth="1"/>
    <col min="14604" max="14604" width="9.140625" style="1" customWidth="1"/>
    <col min="14605" max="14605" width="10.7109375" style="1" customWidth="1"/>
    <col min="14606" max="14606" width="12.85546875" style="1" customWidth="1"/>
    <col min="14607" max="14835" width="9.140625" style="1"/>
    <col min="14836" max="14836" width="5.7109375" style="1" customWidth="1"/>
    <col min="14837" max="14837" width="27.85546875" style="1" customWidth="1"/>
    <col min="14838" max="14838" width="10" style="1" customWidth="1"/>
    <col min="14839" max="14843" width="9.140625" style="1"/>
    <col min="14844" max="14844" width="14.42578125" style="1" customWidth="1"/>
    <col min="14845" max="14846" width="9.140625" style="1"/>
    <col min="14847" max="14847" width="9.5703125" style="1" bestFit="1" customWidth="1"/>
    <col min="14848" max="14849" width="9.5703125" style="1" customWidth="1"/>
    <col min="14850" max="14850" width="12.85546875" style="1" customWidth="1"/>
    <col min="14851" max="14852" width="9.140625" style="1"/>
    <col min="14853" max="14853" width="11.7109375" style="1" customWidth="1"/>
    <col min="14854" max="14854" width="11.5703125" style="1" customWidth="1"/>
    <col min="14855" max="14855" width="11.7109375" style="1" customWidth="1"/>
    <col min="14856" max="14857" width="13" style="1" customWidth="1"/>
    <col min="14858" max="14858" width="9.140625" style="1" customWidth="1"/>
    <col min="14859" max="14859" width="10.85546875" style="1" customWidth="1"/>
    <col min="14860" max="14860" width="9.140625" style="1" customWidth="1"/>
    <col min="14861" max="14861" width="10.7109375" style="1" customWidth="1"/>
    <col min="14862" max="14862" width="12.85546875" style="1" customWidth="1"/>
    <col min="14863" max="15091" width="9.140625" style="1"/>
    <col min="15092" max="15092" width="5.7109375" style="1" customWidth="1"/>
    <col min="15093" max="15093" width="27.85546875" style="1" customWidth="1"/>
    <col min="15094" max="15094" width="10" style="1" customWidth="1"/>
    <col min="15095" max="15099" width="9.140625" style="1"/>
    <col min="15100" max="15100" width="14.42578125" style="1" customWidth="1"/>
    <col min="15101" max="15102" width="9.140625" style="1"/>
    <col min="15103" max="15103" width="9.5703125" style="1" bestFit="1" customWidth="1"/>
    <col min="15104" max="15105" width="9.5703125" style="1" customWidth="1"/>
    <col min="15106" max="15106" width="12.85546875" style="1" customWidth="1"/>
    <col min="15107" max="15108" width="9.140625" style="1"/>
    <col min="15109" max="15109" width="11.7109375" style="1" customWidth="1"/>
    <col min="15110" max="15110" width="11.5703125" style="1" customWidth="1"/>
    <col min="15111" max="15111" width="11.7109375" style="1" customWidth="1"/>
    <col min="15112" max="15113" width="13" style="1" customWidth="1"/>
    <col min="15114" max="15114" width="9.140625" style="1" customWidth="1"/>
    <col min="15115" max="15115" width="10.85546875" style="1" customWidth="1"/>
    <col min="15116" max="15116" width="9.140625" style="1" customWidth="1"/>
    <col min="15117" max="15117" width="10.7109375" style="1" customWidth="1"/>
    <col min="15118" max="15118" width="12.85546875" style="1" customWidth="1"/>
    <col min="15119" max="15347" width="9.140625" style="1"/>
    <col min="15348" max="15348" width="5.7109375" style="1" customWidth="1"/>
    <col min="15349" max="15349" width="27.85546875" style="1" customWidth="1"/>
    <col min="15350" max="15350" width="10" style="1" customWidth="1"/>
    <col min="15351" max="15355" width="9.140625" style="1"/>
    <col min="15356" max="15356" width="14.42578125" style="1" customWidth="1"/>
    <col min="15357" max="15358" width="9.140625" style="1"/>
    <col min="15359" max="15359" width="9.5703125" style="1" bestFit="1" customWidth="1"/>
    <col min="15360" max="15361" width="9.5703125" style="1" customWidth="1"/>
    <col min="15362" max="15362" width="12.85546875" style="1" customWidth="1"/>
    <col min="15363" max="15364" width="9.140625" style="1"/>
    <col min="15365" max="15365" width="11.7109375" style="1" customWidth="1"/>
    <col min="15366" max="15366" width="11.5703125" style="1" customWidth="1"/>
    <col min="15367" max="15367" width="11.7109375" style="1" customWidth="1"/>
    <col min="15368" max="15369" width="13" style="1" customWidth="1"/>
    <col min="15370" max="15370" width="9.140625" style="1" customWidth="1"/>
    <col min="15371" max="15371" width="10.85546875" style="1" customWidth="1"/>
    <col min="15372" max="15372" width="9.140625" style="1" customWidth="1"/>
    <col min="15373" max="15373" width="10.7109375" style="1" customWidth="1"/>
    <col min="15374" max="15374" width="12.85546875" style="1" customWidth="1"/>
    <col min="15375" max="15603" width="9.140625" style="1"/>
    <col min="15604" max="15604" width="5.7109375" style="1" customWidth="1"/>
    <col min="15605" max="15605" width="27.85546875" style="1" customWidth="1"/>
    <col min="15606" max="15606" width="10" style="1" customWidth="1"/>
    <col min="15607" max="15611" width="9.140625" style="1"/>
    <col min="15612" max="15612" width="14.42578125" style="1" customWidth="1"/>
    <col min="15613" max="15614" width="9.140625" style="1"/>
    <col min="15615" max="15615" width="9.5703125" style="1" bestFit="1" customWidth="1"/>
    <col min="15616" max="15617" width="9.5703125" style="1" customWidth="1"/>
    <col min="15618" max="15618" width="12.85546875" style="1" customWidth="1"/>
    <col min="15619" max="15620" width="9.140625" style="1"/>
    <col min="15621" max="15621" width="11.7109375" style="1" customWidth="1"/>
    <col min="15622" max="15622" width="11.5703125" style="1" customWidth="1"/>
    <col min="15623" max="15623" width="11.7109375" style="1" customWidth="1"/>
    <col min="15624" max="15625" width="13" style="1" customWidth="1"/>
    <col min="15626" max="15626" width="9.140625" style="1" customWidth="1"/>
    <col min="15627" max="15627" width="10.85546875" style="1" customWidth="1"/>
    <col min="15628" max="15628" width="9.140625" style="1" customWidth="1"/>
    <col min="15629" max="15629" width="10.7109375" style="1" customWidth="1"/>
    <col min="15630" max="15630" width="12.85546875" style="1" customWidth="1"/>
    <col min="15631" max="15859" width="9.140625" style="1"/>
    <col min="15860" max="15860" width="5.7109375" style="1" customWidth="1"/>
    <col min="15861" max="15861" width="27.85546875" style="1" customWidth="1"/>
    <col min="15862" max="15862" width="10" style="1" customWidth="1"/>
    <col min="15863" max="15867" width="9.140625" style="1"/>
    <col min="15868" max="15868" width="14.42578125" style="1" customWidth="1"/>
    <col min="15869" max="15870" width="9.140625" style="1"/>
    <col min="15871" max="15871" width="9.5703125" style="1" bestFit="1" customWidth="1"/>
    <col min="15872" max="15873" width="9.5703125" style="1" customWidth="1"/>
    <col min="15874" max="15874" width="12.85546875" style="1" customWidth="1"/>
    <col min="15875" max="15876" width="9.140625" style="1"/>
    <col min="15877" max="15877" width="11.7109375" style="1" customWidth="1"/>
    <col min="15878" max="15878" width="11.5703125" style="1" customWidth="1"/>
    <col min="15879" max="15879" width="11.7109375" style="1" customWidth="1"/>
    <col min="15880" max="15881" width="13" style="1" customWidth="1"/>
    <col min="15882" max="15882" width="9.140625" style="1" customWidth="1"/>
    <col min="15883" max="15883" width="10.85546875" style="1" customWidth="1"/>
    <col min="15884" max="15884" width="9.140625" style="1" customWidth="1"/>
    <col min="15885" max="15885" width="10.7109375" style="1" customWidth="1"/>
    <col min="15886" max="15886" width="12.85546875" style="1" customWidth="1"/>
    <col min="15887" max="16115" width="9.140625" style="1"/>
    <col min="16116" max="16116" width="5.7109375" style="1" customWidth="1"/>
    <col min="16117" max="16117" width="27.85546875" style="1" customWidth="1"/>
    <col min="16118" max="16118" width="10" style="1" customWidth="1"/>
    <col min="16119" max="16123" width="9.140625" style="1"/>
    <col min="16124" max="16124" width="14.42578125" style="1" customWidth="1"/>
    <col min="16125" max="16126" width="9.140625" style="1"/>
    <col min="16127" max="16127" width="9.5703125" style="1" bestFit="1" customWidth="1"/>
    <col min="16128" max="16129" width="9.5703125" style="1" customWidth="1"/>
    <col min="16130" max="16130" width="12.85546875" style="1" customWidth="1"/>
    <col min="16131" max="16132" width="9.140625" style="1"/>
    <col min="16133" max="16133" width="11.7109375" style="1" customWidth="1"/>
    <col min="16134" max="16134" width="11.5703125" style="1" customWidth="1"/>
    <col min="16135" max="16135" width="11.7109375" style="1" customWidth="1"/>
    <col min="16136" max="16137" width="13" style="1" customWidth="1"/>
    <col min="16138" max="16138" width="9.140625" style="1" customWidth="1"/>
    <col min="16139" max="16139" width="10.85546875" style="1" customWidth="1"/>
    <col min="16140" max="16140" width="9.140625" style="1" customWidth="1"/>
    <col min="16141" max="16141" width="10.7109375" style="1" customWidth="1"/>
    <col min="16142" max="16142" width="12.85546875" style="1" customWidth="1"/>
    <col min="16143" max="16384" width="9.140625" style="1"/>
  </cols>
  <sheetData>
    <row r="1" spans="1:17" ht="18.75">
      <c r="B1" s="251" t="s">
        <v>435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</row>
    <row r="2" spans="1:17" ht="64.5" customHeight="1">
      <c r="B2" s="251" t="s">
        <v>469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</row>
    <row r="3" spans="1:17" ht="18.75">
      <c r="B3" s="251" t="s">
        <v>446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17" s="111" customFormat="1" ht="42" customHeight="1">
      <c r="B4" s="231" t="s">
        <v>432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119"/>
    </row>
    <row r="5" spans="1:17" s="111" customFormat="1" ht="36.75" customHeight="1">
      <c r="A5" s="29" t="s">
        <v>1</v>
      </c>
      <c r="B5" s="252" t="s">
        <v>335</v>
      </c>
      <c r="C5" s="253"/>
      <c r="D5" s="254"/>
      <c r="E5" s="113"/>
      <c r="F5" s="113"/>
      <c r="G5" s="113"/>
      <c r="H5" s="113"/>
      <c r="I5" s="113"/>
      <c r="J5" s="113"/>
      <c r="K5" s="113"/>
      <c r="L5" s="113"/>
      <c r="M5" s="113"/>
      <c r="N5" s="29" t="s">
        <v>3</v>
      </c>
      <c r="O5" s="232" t="s">
        <v>336</v>
      </c>
      <c r="P5" s="233"/>
      <c r="Q5" s="119"/>
    </row>
    <row r="6" spans="1:17" s="51" customFormat="1" ht="24.75" customHeight="1">
      <c r="A6" s="115" t="s">
        <v>8</v>
      </c>
      <c r="B6" s="228" t="s">
        <v>337</v>
      </c>
      <c r="C6" s="229"/>
      <c r="D6" s="230"/>
      <c r="E6" s="113"/>
      <c r="F6" s="113"/>
      <c r="G6" s="113"/>
      <c r="H6" s="113"/>
      <c r="I6" s="113"/>
      <c r="J6" s="113"/>
      <c r="K6" s="113"/>
      <c r="L6" s="113"/>
      <c r="M6" s="113"/>
      <c r="N6" s="118" t="s">
        <v>9</v>
      </c>
      <c r="O6" s="256">
        <v>641.6</v>
      </c>
      <c r="P6" s="257"/>
      <c r="Q6" s="119"/>
    </row>
    <row r="7" spans="1:17" s="51" customFormat="1" ht="28.5" customHeight="1">
      <c r="A7" s="115" t="s">
        <v>10</v>
      </c>
      <c r="B7" s="228" t="s">
        <v>425</v>
      </c>
      <c r="C7" s="229"/>
      <c r="D7" s="230"/>
      <c r="E7" s="113"/>
      <c r="F7" s="113"/>
      <c r="G7" s="113"/>
      <c r="H7" s="113"/>
      <c r="I7" s="113"/>
      <c r="J7" s="113"/>
      <c r="K7" s="113"/>
      <c r="L7" s="113"/>
      <c r="M7" s="113"/>
      <c r="N7" s="118"/>
      <c r="O7" s="234">
        <v>46266</v>
      </c>
      <c r="P7" s="235"/>
      <c r="Q7" s="119"/>
    </row>
    <row r="8" spans="1:17" s="51" customFormat="1" ht="28.5" customHeight="1">
      <c r="A8" s="115" t="s">
        <v>11</v>
      </c>
      <c r="B8" s="228" t="s">
        <v>426</v>
      </c>
      <c r="C8" s="229"/>
      <c r="D8" s="230"/>
      <c r="E8" s="113"/>
      <c r="F8" s="113"/>
      <c r="G8" s="113"/>
      <c r="H8" s="113"/>
      <c r="I8" s="113"/>
      <c r="J8" s="113"/>
      <c r="K8" s="113"/>
      <c r="L8" s="113"/>
      <c r="M8" s="113"/>
      <c r="N8" s="118"/>
      <c r="O8" s="234">
        <v>46630</v>
      </c>
      <c r="P8" s="235"/>
      <c r="Q8" s="119"/>
    </row>
    <row r="9" spans="1:17" s="51" customFormat="1" ht="29.25" customHeight="1">
      <c r="A9" s="115" t="s">
        <v>13</v>
      </c>
      <c r="B9" s="228" t="s">
        <v>447</v>
      </c>
      <c r="C9" s="229"/>
      <c r="D9" s="230"/>
      <c r="E9" s="113"/>
      <c r="F9" s="113"/>
      <c r="G9" s="113"/>
      <c r="H9" s="113"/>
      <c r="I9" s="113"/>
      <c r="J9" s="113"/>
      <c r="K9" s="113"/>
      <c r="L9" s="113"/>
      <c r="M9" s="113"/>
      <c r="N9" s="118" t="s">
        <v>352</v>
      </c>
      <c r="O9" s="258">
        <v>30.14</v>
      </c>
      <c r="P9" s="259"/>
      <c r="Q9" s="119"/>
    </row>
    <row r="10" spans="1:17" s="51" customFormat="1" ht="35.25" customHeight="1">
      <c r="A10" s="115" t="s">
        <v>16</v>
      </c>
      <c r="B10" s="236" t="s">
        <v>448</v>
      </c>
      <c r="C10" s="237"/>
      <c r="D10" s="238"/>
      <c r="E10" s="113"/>
      <c r="F10" s="113"/>
      <c r="G10" s="113"/>
      <c r="H10" s="113"/>
      <c r="I10" s="113"/>
      <c r="J10" s="113"/>
      <c r="K10" s="113"/>
      <c r="L10" s="113"/>
      <c r="M10" s="113"/>
      <c r="N10" s="29" t="s">
        <v>352</v>
      </c>
      <c r="O10" s="242">
        <v>34.159999999999997</v>
      </c>
      <c r="P10" s="243"/>
      <c r="Q10" s="119">
        <v>34.159999999999997</v>
      </c>
    </row>
    <row r="11" spans="1:17" s="51" customFormat="1" ht="38.25" customHeight="1">
      <c r="A11" s="115" t="s">
        <v>17</v>
      </c>
      <c r="B11" s="239" t="s">
        <v>449</v>
      </c>
      <c r="C11" s="240"/>
      <c r="D11" s="241"/>
      <c r="E11" s="113"/>
      <c r="F11" s="113"/>
      <c r="G11" s="113"/>
      <c r="H11" s="113"/>
      <c r="I11" s="113"/>
      <c r="J11" s="113"/>
      <c r="K11" s="113"/>
      <c r="L11" s="113"/>
      <c r="M11" s="113"/>
      <c r="N11" s="118" t="s">
        <v>19</v>
      </c>
      <c r="O11" s="244">
        <v>113.33</v>
      </c>
      <c r="P11" s="245"/>
      <c r="Q11" s="119">
        <f>O10-O9</f>
        <v>4.019999999999996</v>
      </c>
    </row>
    <row r="12" spans="1:17" s="51" customFormat="1" ht="20.25" hidden="1" customHeight="1">
      <c r="A12" s="115" t="s">
        <v>20</v>
      </c>
      <c r="B12" s="228"/>
      <c r="C12" s="229"/>
      <c r="D12" s="230"/>
      <c r="E12" s="113"/>
      <c r="F12" s="113"/>
      <c r="G12" s="113"/>
      <c r="H12" s="113"/>
      <c r="I12" s="113"/>
      <c r="J12" s="113"/>
      <c r="K12" s="113"/>
      <c r="L12" s="113"/>
      <c r="M12" s="113"/>
      <c r="N12" s="114"/>
      <c r="O12" s="246"/>
      <c r="P12" s="235"/>
      <c r="Q12" s="119"/>
    </row>
    <row r="13" spans="1:17" s="51" customFormat="1" ht="19.5" hidden="1" customHeight="1">
      <c r="A13" s="115" t="s">
        <v>26</v>
      </c>
      <c r="B13" s="228"/>
      <c r="C13" s="229"/>
      <c r="D13" s="230"/>
      <c r="E13" s="113"/>
      <c r="F13" s="113"/>
      <c r="G13" s="113"/>
      <c r="H13" s="113"/>
      <c r="I13" s="113"/>
      <c r="J13" s="113"/>
      <c r="K13" s="113"/>
      <c r="L13" s="113"/>
      <c r="M13" s="113"/>
      <c r="N13" s="114"/>
      <c r="O13" s="244"/>
      <c r="P13" s="245"/>
      <c r="Q13" s="119"/>
    </row>
    <row r="14" spans="1:17" s="51" customFormat="1" ht="19.5" hidden="1" customHeight="1">
      <c r="A14" s="115" t="s">
        <v>353</v>
      </c>
      <c r="B14" s="228"/>
      <c r="C14" s="229"/>
      <c r="D14" s="230"/>
      <c r="E14" s="113"/>
      <c r="F14" s="113"/>
      <c r="G14" s="113"/>
      <c r="H14" s="113"/>
      <c r="I14" s="113"/>
      <c r="J14" s="113"/>
      <c r="K14" s="113"/>
      <c r="L14" s="113"/>
      <c r="M14" s="113"/>
      <c r="N14" s="114"/>
      <c r="O14" s="244"/>
      <c r="P14" s="245"/>
      <c r="Q14" s="119"/>
    </row>
    <row r="15" spans="1:17" s="51" customFormat="1" ht="20.25" hidden="1" customHeight="1">
      <c r="A15" s="115" t="s">
        <v>354</v>
      </c>
      <c r="B15" s="228"/>
      <c r="C15" s="229"/>
      <c r="D15" s="230"/>
      <c r="E15" s="113"/>
      <c r="F15" s="113"/>
      <c r="G15" s="113"/>
      <c r="H15" s="113"/>
      <c r="I15" s="113"/>
      <c r="J15" s="113"/>
      <c r="K15" s="113"/>
      <c r="L15" s="113"/>
      <c r="M15" s="112"/>
      <c r="N15" s="118"/>
      <c r="O15" s="247"/>
      <c r="P15" s="248"/>
      <c r="Q15" s="119"/>
    </row>
    <row r="16" spans="1:17" s="111" customFormat="1" ht="15.75">
      <c r="A16" s="116"/>
      <c r="B16" s="117"/>
      <c r="C16" s="117"/>
      <c r="D16" s="117"/>
      <c r="E16" s="113"/>
      <c r="F16" s="113"/>
      <c r="G16" s="113"/>
      <c r="H16" s="113"/>
      <c r="I16" s="113"/>
      <c r="J16" s="113"/>
      <c r="K16" s="113"/>
      <c r="L16" s="113"/>
      <c r="M16" s="112"/>
      <c r="N16" s="112"/>
      <c r="O16" s="112"/>
      <c r="P16" s="112"/>
      <c r="Q16" s="119"/>
    </row>
    <row r="17" spans="1:17" ht="31.5" customHeight="1">
      <c r="B17" s="255" t="s">
        <v>433</v>
      </c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</row>
    <row r="18" spans="1:17" s="4" customFormat="1" ht="62.25" customHeight="1">
      <c r="A18" s="249" t="s">
        <v>69</v>
      </c>
      <c r="B18" s="220" t="s">
        <v>70</v>
      </c>
      <c r="C18" s="215" t="s">
        <v>80</v>
      </c>
      <c r="D18" s="215" t="s">
        <v>81</v>
      </c>
      <c r="E18" s="260" t="s">
        <v>71</v>
      </c>
      <c r="F18" s="222" t="s">
        <v>72</v>
      </c>
      <c r="G18" s="222" t="s">
        <v>399</v>
      </c>
      <c r="H18" s="222" t="s">
        <v>73</v>
      </c>
      <c r="I18" s="222" t="s">
        <v>74</v>
      </c>
      <c r="J18" s="222" t="s">
        <v>75</v>
      </c>
      <c r="K18" s="222" t="s">
        <v>76</v>
      </c>
      <c r="L18" s="222" t="s">
        <v>77</v>
      </c>
      <c r="M18" s="222" t="s">
        <v>398</v>
      </c>
      <c r="N18" s="224" t="s">
        <v>332</v>
      </c>
      <c r="O18" s="212"/>
      <c r="P18" s="215" t="s">
        <v>434</v>
      </c>
      <c r="Q18" s="119"/>
    </row>
    <row r="19" spans="1:17" s="4" customFormat="1" ht="31.5" customHeight="1">
      <c r="A19" s="250"/>
      <c r="B19" s="221"/>
      <c r="C19" s="216"/>
      <c r="D19" s="216"/>
      <c r="E19" s="261"/>
      <c r="F19" s="223"/>
      <c r="G19" s="223"/>
      <c r="H19" s="223"/>
      <c r="I19" s="223"/>
      <c r="J19" s="223"/>
      <c r="K19" s="223"/>
      <c r="L19" s="223"/>
      <c r="M19" s="223"/>
      <c r="N19" s="225"/>
      <c r="O19" s="2" t="s">
        <v>78</v>
      </c>
      <c r="P19" s="216"/>
      <c r="Q19" s="119"/>
    </row>
    <row r="20" spans="1:17" s="21" customFormat="1" ht="43.5" customHeight="1">
      <c r="A20" s="160" t="s">
        <v>8</v>
      </c>
      <c r="B20" s="161" t="s">
        <v>79</v>
      </c>
      <c r="C20" s="162"/>
      <c r="D20" s="163"/>
      <c r="E20" s="164">
        <f t="shared" ref="E20:P20" si="0">E21+E58+E99+E128+E134</f>
        <v>179253.90103717436</v>
      </c>
      <c r="F20" s="164">
        <f t="shared" si="0"/>
        <v>54134.667659290455</v>
      </c>
      <c r="G20" s="164">
        <f t="shared" si="0"/>
        <v>7188.6406480596497</v>
      </c>
      <c r="H20" s="164">
        <f t="shared" si="0"/>
        <v>4216.8784017500002</v>
      </c>
      <c r="I20" s="164">
        <f t="shared" si="0"/>
        <v>9592.1333472546939</v>
      </c>
      <c r="J20" s="164">
        <f t="shared" si="0"/>
        <v>0</v>
      </c>
      <c r="K20" s="164">
        <f t="shared" si="0"/>
        <v>7485.2164275824525</v>
      </c>
      <c r="L20" s="164">
        <f t="shared" si="0"/>
        <v>0</v>
      </c>
      <c r="M20" s="164">
        <f t="shared" si="0"/>
        <v>261871.43752111163</v>
      </c>
      <c r="N20" s="164">
        <f t="shared" si="0"/>
        <v>260308.43752111157</v>
      </c>
      <c r="O20" s="164">
        <f t="shared" si="0"/>
        <v>260308.43752111157</v>
      </c>
      <c r="P20" s="164">
        <f t="shared" si="0"/>
        <v>33.809803293993085</v>
      </c>
      <c r="Q20" s="120">
        <f>O20/O6/12</f>
        <v>33.809803293993085</v>
      </c>
    </row>
    <row r="21" spans="1:17" s="22" customFormat="1" ht="60.75" customHeight="1">
      <c r="A21" s="169" t="s">
        <v>82</v>
      </c>
      <c r="B21" s="170" t="s">
        <v>83</v>
      </c>
      <c r="C21" s="171"/>
      <c r="D21" s="172"/>
      <c r="E21" s="173">
        <f>E22+E32+E43+E50+E54</f>
        <v>2253.1320879599998</v>
      </c>
      <c r="F21" s="173">
        <f t="shared" ref="F21:M21" si="1">F22+F32+F43+F50+F54</f>
        <v>680.43999999999994</v>
      </c>
      <c r="G21" s="173">
        <f t="shared" si="1"/>
        <v>75.735852000000008</v>
      </c>
      <c r="H21" s="173">
        <f t="shared" si="1"/>
        <v>253.64840174999998</v>
      </c>
      <c r="I21" s="173">
        <f t="shared" si="1"/>
        <v>0</v>
      </c>
      <c r="J21" s="173">
        <f t="shared" si="1"/>
        <v>0</v>
      </c>
      <c r="K21" s="173">
        <f t="shared" si="1"/>
        <v>0</v>
      </c>
      <c r="L21" s="173">
        <f t="shared" si="1"/>
        <v>0</v>
      </c>
      <c r="M21" s="173">
        <f t="shared" si="1"/>
        <v>3262.9563417099998</v>
      </c>
      <c r="N21" s="173">
        <f>N22+N32+N43+N50+N54</f>
        <v>3262.9563417099998</v>
      </c>
      <c r="O21" s="173">
        <f>O22+O32+O43+O50+O54</f>
        <v>3262.9563417099998</v>
      </c>
      <c r="P21" s="173">
        <f>P22+P32+P43+P50+P54</f>
        <v>0.42380459550472771</v>
      </c>
      <c r="Q21" s="119"/>
    </row>
    <row r="22" spans="1:17" ht="30">
      <c r="A22" s="176" t="s">
        <v>97</v>
      </c>
      <c r="B22" s="177" t="s">
        <v>85</v>
      </c>
      <c r="C22" s="178" t="s">
        <v>86</v>
      </c>
      <c r="D22" s="179"/>
      <c r="E22" s="180">
        <f>SUM(E23:E31)</f>
        <v>1449.7966740266666</v>
      </c>
      <c r="F22" s="180">
        <f t="shared" ref="F22:M22" si="2">SUM(F23:F31)</f>
        <v>437.84000000000003</v>
      </c>
      <c r="G22" s="180">
        <f t="shared" si="2"/>
        <v>0</v>
      </c>
      <c r="H22" s="180">
        <f t="shared" si="2"/>
        <v>253.64840174999998</v>
      </c>
      <c r="I22" s="180">
        <f t="shared" si="2"/>
        <v>0</v>
      </c>
      <c r="J22" s="180">
        <f t="shared" si="2"/>
        <v>0</v>
      </c>
      <c r="K22" s="180">
        <f t="shared" si="2"/>
        <v>0</v>
      </c>
      <c r="L22" s="180">
        <f t="shared" si="2"/>
        <v>0</v>
      </c>
      <c r="M22" s="180">
        <f t="shared" si="2"/>
        <v>2141.2850757766664</v>
      </c>
      <c r="N22" s="180">
        <f>SUM(N23:N31)</f>
        <v>2141.2850757766664</v>
      </c>
      <c r="O22" s="180">
        <f>SUM(O23:O31)</f>
        <v>2141.2850757766664</v>
      </c>
      <c r="P22" s="180">
        <f>SUM(P23:P31)</f>
        <v>0.27811786624281309</v>
      </c>
    </row>
    <row r="23" spans="1:17" ht="35.25" customHeight="1">
      <c r="A23" s="10"/>
      <c r="B23" s="13" t="s">
        <v>87</v>
      </c>
      <c r="C23" s="5"/>
      <c r="D23" s="5" t="s">
        <v>88</v>
      </c>
      <c r="E23" s="14">
        <f>'1.1.1. Осмотр несущ.констр.'!P37</f>
        <v>151.03732902666667</v>
      </c>
      <c r="F23" s="14">
        <f>'1.1.1. Осмотр несущ.констр.'!Q37</f>
        <v>45.61</v>
      </c>
      <c r="G23" s="12"/>
      <c r="H23" s="12"/>
      <c r="I23" s="14"/>
      <c r="J23" s="60"/>
      <c r="K23" s="23"/>
      <c r="L23" s="23"/>
      <c r="M23" s="24">
        <f t="shared" ref="M23:M31" si="3">SUM(E23:L23)</f>
        <v>196.64732902666668</v>
      </c>
      <c r="N23" s="23">
        <f>O23</f>
        <v>196.64732902666665</v>
      </c>
      <c r="O23" s="61">
        <f>'1.1.1. Осмотр несущ.констр.'!R37</f>
        <v>196.64732902666665</v>
      </c>
      <c r="P23" s="61">
        <f>O23/O6/12</f>
        <v>2.5541267797520084E-2</v>
      </c>
    </row>
    <row r="24" spans="1:17" ht="22.5" customHeight="1">
      <c r="A24" s="10"/>
      <c r="B24" s="59" t="s">
        <v>89</v>
      </c>
      <c r="C24" s="5"/>
      <c r="D24" s="5" t="s">
        <v>88</v>
      </c>
      <c r="E24" s="14">
        <f>'1.1.1. Осмотр несущ.констр.'!P42</f>
        <v>0</v>
      </c>
      <c r="F24" s="14">
        <f>'1.1.1. Осмотр несущ.констр.'!Q42</f>
        <v>0</v>
      </c>
      <c r="G24" s="12"/>
      <c r="H24" s="12"/>
      <c r="I24" s="14"/>
      <c r="J24" s="60"/>
      <c r="K24" s="23"/>
      <c r="L24" s="23"/>
      <c r="M24" s="24">
        <f t="shared" si="3"/>
        <v>0</v>
      </c>
      <c r="N24" s="110">
        <f t="shared" ref="N24:N26" si="4">O24</f>
        <v>0</v>
      </c>
      <c r="O24" s="61">
        <f>'1.1.1. Осмотр несущ.констр.'!R42</f>
        <v>0</v>
      </c>
      <c r="P24" s="61">
        <f>O24/O6/12</f>
        <v>0</v>
      </c>
    </row>
    <row r="25" spans="1:17" ht="30">
      <c r="A25" s="10"/>
      <c r="B25" s="59" t="s">
        <v>90</v>
      </c>
      <c r="C25" s="5"/>
      <c r="D25" s="9" t="s">
        <v>91</v>
      </c>
      <c r="E25" s="14">
        <f>'1.1.1. Очистка подвала'!P11</f>
        <v>1298.7593449999999</v>
      </c>
      <c r="F25" s="14">
        <f>'1.1.1. Очистка подвала'!Q11</f>
        <v>392.23</v>
      </c>
      <c r="G25" s="12"/>
      <c r="H25" s="14">
        <f>'1.1.1. Очистка подвала'!R14</f>
        <v>253.64840174999998</v>
      </c>
      <c r="I25" s="14"/>
      <c r="J25" s="60"/>
      <c r="K25" s="23"/>
      <c r="L25" s="23"/>
      <c r="M25" s="24">
        <f t="shared" si="3"/>
        <v>1944.6377467499999</v>
      </c>
      <c r="N25" s="110">
        <f>'1.1.1. Очистка подвала'!R15</f>
        <v>1944.6377467499999</v>
      </c>
      <c r="O25" s="61">
        <f>N25</f>
        <v>1944.6377467499999</v>
      </c>
      <c r="P25" s="61">
        <f>O25/O6/12</f>
        <v>0.25257659844529301</v>
      </c>
    </row>
    <row r="26" spans="1:17">
      <c r="A26" s="10"/>
      <c r="B26" s="59" t="s">
        <v>92</v>
      </c>
      <c r="C26" s="5"/>
      <c r="D26" s="5" t="s">
        <v>88</v>
      </c>
      <c r="E26" s="14">
        <f>'1.1.1. Осмотр несущ.констр.'!P48</f>
        <v>0</v>
      </c>
      <c r="F26" s="14">
        <f>'1.1.1. Осмотр несущ.констр.'!Q48</f>
        <v>0</v>
      </c>
      <c r="G26" s="12"/>
      <c r="H26" s="12"/>
      <c r="I26" s="14"/>
      <c r="J26" s="60"/>
      <c r="K26" s="23"/>
      <c r="L26" s="23"/>
      <c r="M26" s="24">
        <f t="shared" si="3"/>
        <v>0</v>
      </c>
      <c r="N26" s="110">
        <f t="shared" si="4"/>
        <v>0</v>
      </c>
      <c r="O26" s="61">
        <f>'1.1.1. Осмотр несущ.констр.'!R48</f>
        <v>0</v>
      </c>
      <c r="P26" s="193">
        <f>O26/O6/12</f>
        <v>0</v>
      </c>
    </row>
    <row r="27" spans="1:17">
      <c r="A27" s="10"/>
      <c r="B27" s="59" t="s">
        <v>370</v>
      </c>
      <c r="C27" s="5"/>
      <c r="D27" s="5" t="s">
        <v>333</v>
      </c>
      <c r="E27" s="14"/>
      <c r="F27" s="14"/>
      <c r="G27" s="14"/>
      <c r="H27" s="12"/>
      <c r="I27" s="14"/>
      <c r="J27" s="60"/>
      <c r="K27" s="137"/>
      <c r="L27" s="137"/>
      <c r="M27" s="24">
        <f t="shared" si="3"/>
        <v>0</v>
      </c>
      <c r="N27" s="137"/>
      <c r="O27" s="138"/>
      <c r="P27" s="138"/>
    </row>
    <row r="28" spans="1:17">
      <c r="A28" s="5"/>
      <c r="B28" s="33" t="s">
        <v>93</v>
      </c>
      <c r="C28" s="9"/>
      <c r="D28" s="12" t="s">
        <v>94</v>
      </c>
      <c r="E28" s="9"/>
      <c r="F28" s="14"/>
      <c r="G28" s="9"/>
      <c r="H28" s="58"/>
      <c r="I28" s="14"/>
      <c r="J28" s="60"/>
      <c r="K28" s="23"/>
      <c r="L28" s="23"/>
      <c r="M28" s="24">
        <f t="shared" si="3"/>
        <v>0</v>
      </c>
      <c r="N28" s="8"/>
      <c r="O28" s="8"/>
      <c r="P28" s="8"/>
    </row>
    <row r="29" spans="1:17">
      <c r="A29" s="10"/>
      <c r="B29" s="59" t="s">
        <v>95</v>
      </c>
      <c r="C29" s="5"/>
      <c r="D29" s="12" t="s">
        <v>94</v>
      </c>
      <c r="E29" s="5"/>
      <c r="F29" s="14"/>
      <c r="G29" s="14"/>
      <c r="H29" s="12"/>
      <c r="I29" s="14"/>
      <c r="J29" s="60"/>
      <c r="K29" s="23"/>
      <c r="L29" s="23"/>
      <c r="M29" s="24">
        <f t="shared" si="3"/>
        <v>0</v>
      </c>
      <c r="N29" s="23"/>
      <c r="O29" s="23"/>
      <c r="P29" s="23"/>
    </row>
    <row r="30" spans="1:17">
      <c r="A30" s="10"/>
      <c r="B30" s="59" t="s">
        <v>96</v>
      </c>
      <c r="C30" s="5"/>
      <c r="D30" s="12" t="s">
        <v>94</v>
      </c>
      <c r="E30" s="5"/>
      <c r="F30" s="14"/>
      <c r="G30" s="12"/>
      <c r="H30" s="12"/>
      <c r="I30" s="14"/>
      <c r="J30" s="60"/>
      <c r="K30" s="23"/>
      <c r="L30" s="23"/>
      <c r="M30" s="24">
        <f t="shared" si="3"/>
        <v>0</v>
      </c>
      <c r="N30" s="23"/>
      <c r="O30" s="23"/>
      <c r="P30" s="23"/>
    </row>
    <row r="31" spans="1:17">
      <c r="A31" s="10"/>
      <c r="B31" s="59" t="s">
        <v>356</v>
      </c>
      <c r="C31" s="5"/>
      <c r="D31" s="12" t="s">
        <v>333</v>
      </c>
      <c r="E31" s="14"/>
      <c r="F31" s="14"/>
      <c r="G31" s="14"/>
      <c r="H31" s="12"/>
      <c r="I31" s="14"/>
      <c r="J31" s="60"/>
      <c r="K31" s="121"/>
      <c r="L31" s="121"/>
      <c r="M31" s="24">
        <f t="shared" si="3"/>
        <v>0</v>
      </c>
      <c r="N31" s="121"/>
      <c r="O31" s="121"/>
      <c r="P31" s="121">
        <f>O31/O6/12</f>
        <v>0</v>
      </c>
    </row>
    <row r="32" spans="1:17" ht="30.75" customHeight="1">
      <c r="A32" s="176" t="s">
        <v>84</v>
      </c>
      <c r="B32" s="177" t="s">
        <v>98</v>
      </c>
      <c r="C32" s="179" t="s">
        <v>99</v>
      </c>
      <c r="D32" s="181"/>
      <c r="E32" s="180">
        <f>SUM(E33:E42)</f>
        <v>510.03909499999997</v>
      </c>
      <c r="F32" s="180">
        <f t="shared" ref="F32:M32" si="5">SUM(F33:F42)</f>
        <v>154.03</v>
      </c>
      <c r="G32" s="180">
        <f t="shared" si="5"/>
        <v>0</v>
      </c>
      <c r="H32" s="180">
        <f t="shared" si="5"/>
        <v>0</v>
      </c>
      <c r="I32" s="180">
        <f t="shared" si="5"/>
        <v>0</v>
      </c>
      <c r="J32" s="180">
        <f t="shared" si="5"/>
        <v>0</v>
      </c>
      <c r="K32" s="180">
        <f t="shared" si="5"/>
        <v>0</v>
      </c>
      <c r="L32" s="180">
        <f t="shared" si="5"/>
        <v>0</v>
      </c>
      <c r="M32" s="180">
        <f t="shared" si="5"/>
        <v>664.06909500000006</v>
      </c>
      <c r="N32" s="180">
        <f>SUM(N33:N42)</f>
        <v>664.06909500000006</v>
      </c>
      <c r="O32" s="180">
        <f>SUM(O33:O42)</f>
        <v>664.06909500000006</v>
      </c>
      <c r="P32" s="180">
        <f>SUM(P33:P42)</f>
        <v>8.6251700826059846E-2</v>
      </c>
    </row>
    <row r="33" spans="1:16" ht="17.25" customHeight="1">
      <c r="A33" s="10"/>
      <c r="B33" s="59" t="s">
        <v>100</v>
      </c>
      <c r="C33" s="5"/>
      <c r="D33" s="12" t="s">
        <v>94</v>
      </c>
      <c r="E33" s="5"/>
      <c r="F33" s="14"/>
      <c r="G33" s="12"/>
      <c r="H33" s="12"/>
      <c r="I33" s="14"/>
      <c r="J33" s="60"/>
      <c r="K33" s="23"/>
      <c r="L33" s="23"/>
      <c r="M33" s="24">
        <f>SUM(E33:L33)</f>
        <v>0</v>
      </c>
      <c r="N33" s="23"/>
      <c r="O33" s="14"/>
      <c r="P33" s="14"/>
    </row>
    <row r="34" spans="1:16" ht="23.25" customHeight="1">
      <c r="A34" s="10"/>
      <c r="B34" s="59" t="s">
        <v>101</v>
      </c>
      <c r="C34" s="5"/>
      <c r="D34" s="5" t="s">
        <v>88</v>
      </c>
      <c r="E34" s="14">
        <f>'1.1.2. Осмотр кровли'!P9</f>
        <v>306.02345700000001</v>
      </c>
      <c r="F34" s="14">
        <f>'1.1.2. Осмотр кровли'!Q9</f>
        <v>92.42</v>
      </c>
      <c r="G34" s="12"/>
      <c r="H34" s="12"/>
      <c r="I34" s="14"/>
      <c r="J34" s="12"/>
      <c r="K34" s="23"/>
      <c r="L34" s="23"/>
      <c r="M34" s="24">
        <f t="shared" ref="M34:M90" si="6">SUM(E34:L34)</f>
        <v>398.44345700000002</v>
      </c>
      <c r="N34" s="23">
        <f>O34</f>
        <v>398.44345700000002</v>
      </c>
      <c r="O34" s="14">
        <f>'1.1.2. Осмотр кровли'!R9</f>
        <v>398.44345700000002</v>
      </c>
      <c r="P34" s="14">
        <f>O34/O6/12</f>
        <v>5.1751280262884454E-2</v>
      </c>
    </row>
    <row r="35" spans="1:16">
      <c r="A35" s="10"/>
      <c r="B35" s="59" t="s">
        <v>102</v>
      </c>
      <c r="C35" s="5"/>
      <c r="D35" s="5" t="s">
        <v>88</v>
      </c>
      <c r="E35" s="14">
        <f>'1.1.2. Осмотр кровли'!P15</f>
        <v>204.015638</v>
      </c>
      <c r="F35" s="14">
        <f>'1.1.2. Осмотр кровли'!Q15</f>
        <v>61.61</v>
      </c>
      <c r="G35" s="12"/>
      <c r="H35" s="12"/>
      <c r="I35" s="14"/>
      <c r="J35" s="12"/>
      <c r="K35" s="23"/>
      <c r="L35" s="23"/>
      <c r="M35" s="24">
        <f t="shared" si="6"/>
        <v>265.62563799999998</v>
      </c>
      <c r="N35" s="110">
        <f>O35</f>
        <v>265.62563799999998</v>
      </c>
      <c r="O35" s="14">
        <f>'1.1.2. Осмотр кровли'!R15</f>
        <v>265.62563799999998</v>
      </c>
      <c r="P35" s="61">
        <f>O35/O6/12</f>
        <v>3.4500420563175392E-2</v>
      </c>
    </row>
    <row r="36" spans="1:16">
      <c r="A36" s="10"/>
      <c r="B36" s="59" t="s">
        <v>103</v>
      </c>
      <c r="C36" s="5"/>
      <c r="D36" s="5" t="s">
        <v>104</v>
      </c>
      <c r="E36" s="5"/>
      <c r="F36" s="14"/>
      <c r="G36" s="12"/>
      <c r="H36" s="12"/>
      <c r="I36" s="14"/>
      <c r="J36" s="12"/>
      <c r="K36" s="23"/>
      <c r="L36" s="23"/>
      <c r="M36" s="24">
        <f t="shared" si="6"/>
        <v>0</v>
      </c>
      <c r="N36" s="23"/>
      <c r="O36" s="14"/>
      <c r="P36" s="61"/>
    </row>
    <row r="37" spans="1:16">
      <c r="A37" s="10"/>
      <c r="B37" s="59" t="s">
        <v>105</v>
      </c>
      <c r="C37" s="5"/>
      <c r="D37" s="5" t="s">
        <v>104</v>
      </c>
      <c r="E37" s="5"/>
      <c r="F37" s="14"/>
      <c r="G37" s="12"/>
      <c r="H37" s="12"/>
      <c r="I37" s="14"/>
      <c r="J37" s="12"/>
      <c r="K37" s="23"/>
      <c r="L37" s="23"/>
      <c r="M37" s="24">
        <f t="shared" si="6"/>
        <v>0</v>
      </c>
      <c r="N37" s="23"/>
      <c r="O37" s="14"/>
      <c r="P37" s="61"/>
    </row>
    <row r="38" spans="1:16">
      <c r="A38" s="10"/>
      <c r="B38" s="59" t="s">
        <v>106</v>
      </c>
      <c r="C38" s="5"/>
      <c r="D38" s="12" t="s">
        <v>94</v>
      </c>
      <c r="E38" s="5"/>
      <c r="F38" s="14"/>
      <c r="G38" s="12"/>
      <c r="H38" s="12"/>
      <c r="I38" s="14"/>
      <c r="J38" s="63"/>
      <c r="K38" s="23"/>
      <c r="L38" s="23"/>
      <c r="M38" s="24">
        <f t="shared" si="6"/>
        <v>0</v>
      </c>
      <c r="N38" s="14"/>
      <c r="O38" s="14"/>
      <c r="P38" s="61"/>
    </row>
    <row r="39" spans="1:16">
      <c r="A39" s="10"/>
      <c r="B39" s="59" t="s">
        <v>107</v>
      </c>
      <c r="C39" s="5"/>
      <c r="D39" s="12" t="s">
        <v>94</v>
      </c>
      <c r="E39" s="14">
        <f>'1.1.2. Осмотр кровли'!P21</f>
        <v>0</v>
      </c>
      <c r="F39" s="14">
        <f>'1.1.2. Осмотр кровли'!Q21</f>
        <v>0</v>
      </c>
      <c r="G39" s="12"/>
      <c r="H39" s="12"/>
      <c r="I39" s="14"/>
      <c r="J39" s="63"/>
      <c r="K39" s="23"/>
      <c r="L39" s="23"/>
      <c r="M39" s="24">
        <f t="shared" si="6"/>
        <v>0</v>
      </c>
      <c r="N39" s="14">
        <f>O39</f>
        <v>0</v>
      </c>
      <c r="O39" s="14">
        <f>'1.1.2. Осмотр кровли'!R21</f>
        <v>0</v>
      </c>
      <c r="P39" s="61">
        <f>O39/O6/12</f>
        <v>0</v>
      </c>
    </row>
    <row r="40" spans="1:16">
      <c r="A40" s="5"/>
      <c r="B40" s="33" t="s">
        <v>364</v>
      </c>
      <c r="C40" s="9"/>
      <c r="D40" s="12" t="s">
        <v>94</v>
      </c>
      <c r="E40" s="9"/>
      <c r="F40" s="14"/>
      <c r="G40" s="9"/>
      <c r="H40" s="9"/>
      <c r="I40" s="14"/>
      <c r="J40" s="58"/>
      <c r="K40" s="23"/>
      <c r="L40" s="23"/>
      <c r="M40" s="24">
        <f t="shared" si="6"/>
        <v>0</v>
      </c>
      <c r="N40" s="8"/>
      <c r="O40" s="8"/>
      <c r="P40" s="8"/>
    </row>
    <row r="41" spans="1:16">
      <c r="A41" s="10"/>
      <c r="B41" s="59" t="s">
        <v>108</v>
      </c>
      <c r="C41" s="5"/>
      <c r="D41" s="12" t="s">
        <v>94</v>
      </c>
      <c r="E41" s="5"/>
      <c r="F41" s="14"/>
      <c r="G41" s="14"/>
      <c r="H41" s="12"/>
      <c r="I41" s="14"/>
      <c r="J41" s="60"/>
      <c r="K41" s="23"/>
      <c r="L41" s="23"/>
      <c r="M41" s="24">
        <f t="shared" si="6"/>
        <v>0</v>
      </c>
      <c r="N41" s="23"/>
      <c r="O41" s="23"/>
      <c r="P41" s="23"/>
    </row>
    <row r="42" spans="1:16">
      <c r="A42" s="10"/>
      <c r="B42" s="59" t="s">
        <v>109</v>
      </c>
      <c r="C42" s="5"/>
      <c r="D42" s="12" t="s">
        <v>94</v>
      </c>
      <c r="E42" s="5"/>
      <c r="F42" s="14"/>
      <c r="G42" s="14"/>
      <c r="H42" s="12"/>
      <c r="I42" s="14"/>
      <c r="J42" s="60"/>
      <c r="K42" s="23"/>
      <c r="L42" s="23"/>
      <c r="M42" s="24">
        <f t="shared" si="6"/>
        <v>0</v>
      </c>
      <c r="N42" s="23"/>
      <c r="O42" s="23"/>
      <c r="P42" s="23"/>
    </row>
    <row r="43" spans="1:16" ht="30">
      <c r="A43" s="176" t="s">
        <v>110</v>
      </c>
      <c r="B43" s="177" t="s">
        <v>111</v>
      </c>
      <c r="C43" s="179" t="s">
        <v>112</v>
      </c>
      <c r="D43" s="179"/>
      <c r="E43" s="180">
        <f>SUM(E44:E49)</f>
        <v>52.87746400000001</v>
      </c>
      <c r="F43" s="180">
        <f t="shared" ref="F43:M43" si="7">SUM(F44:F49)</f>
        <v>15.97</v>
      </c>
      <c r="G43" s="180">
        <f t="shared" si="7"/>
        <v>75.735852000000008</v>
      </c>
      <c r="H43" s="180">
        <f t="shared" si="7"/>
        <v>0</v>
      </c>
      <c r="I43" s="180">
        <f t="shared" si="7"/>
        <v>0</v>
      </c>
      <c r="J43" s="180">
        <f t="shared" si="7"/>
        <v>0</v>
      </c>
      <c r="K43" s="180">
        <f t="shared" si="7"/>
        <v>0</v>
      </c>
      <c r="L43" s="180">
        <f t="shared" si="7"/>
        <v>0</v>
      </c>
      <c r="M43" s="180">
        <f t="shared" si="7"/>
        <v>144.58331600000002</v>
      </c>
      <c r="N43" s="180">
        <f>SUM(N44:N49)</f>
        <v>144.58331600000002</v>
      </c>
      <c r="O43" s="180">
        <f>SUM(O44:O49)</f>
        <v>144.58331600000002</v>
      </c>
      <c r="P43" s="188">
        <f>SUM(P44:P49)</f>
        <v>1.8779005091438074E-2</v>
      </c>
    </row>
    <row r="44" spans="1:16" ht="19.5" customHeight="1">
      <c r="A44" s="10"/>
      <c r="B44" s="59" t="s">
        <v>113</v>
      </c>
      <c r="C44" s="5"/>
      <c r="D44" s="5" t="s">
        <v>114</v>
      </c>
      <c r="E44" s="14">
        <f>'1.1.3. Осмотр окон, дверей'!P10</f>
        <v>52.87746400000001</v>
      </c>
      <c r="F44" s="14">
        <f>'1.1.3. Осмотр окон, дверей'!Q10</f>
        <v>15.97</v>
      </c>
      <c r="G44" s="12"/>
      <c r="H44" s="12"/>
      <c r="I44" s="14"/>
      <c r="J44" s="60"/>
      <c r="K44" s="23"/>
      <c r="L44" s="23"/>
      <c r="M44" s="24">
        <f t="shared" si="6"/>
        <v>68.847464000000016</v>
      </c>
      <c r="N44" s="23">
        <f>O44</f>
        <v>68.847464000000016</v>
      </c>
      <c r="O44" s="61">
        <f>'1.1.3. Осмотр окон, дверей'!R10</f>
        <v>68.847464000000016</v>
      </c>
      <c r="P44" s="61">
        <f>O44/O6/12</f>
        <v>8.9421581463009162E-3</v>
      </c>
    </row>
    <row r="45" spans="1:16">
      <c r="A45" s="10"/>
      <c r="B45" s="59" t="s">
        <v>115</v>
      </c>
      <c r="C45" s="5"/>
      <c r="D45" s="12" t="s">
        <v>94</v>
      </c>
      <c r="E45" s="5"/>
      <c r="F45" s="14"/>
      <c r="G45" s="12"/>
      <c r="H45" s="12"/>
      <c r="I45" s="14"/>
      <c r="J45" s="60"/>
      <c r="K45" s="23"/>
      <c r="L45" s="23"/>
      <c r="M45" s="24">
        <f t="shared" si="6"/>
        <v>0</v>
      </c>
      <c r="N45" s="110"/>
      <c r="O45" s="61"/>
      <c r="P45" s="61"/>
    </row>
    <row r="46" spans="1:16">
      <c r="A46" s="10"/>
      <c r="B46" s="59" t="s">
        <v>116</v>
      </c>
      <c r="C46" s="5"/>
      <c r="D46" s="12" t="s">
        <v>94</v>
      </c>
      <c r="E46" s="5"/>
      <c r="F46" s="14"/>
      <c r="G46" s="12"/>
      <c r="H46" s="12"/>
      <c r="I46" s="14"/>
      <c r="J46" s="60"/>
      <c r="K46" s="23"/>
      <c r="L46" s="23"/>
      <c r="M46" s="24">
        <f t="shared" si="6"/>
        <v>0</v>
      </c>
      <c r="N46" s="110"/>
      <c r="O46" s="61"/>
      <c r="P46" s="61"/>
    </row>
    <row r="47" spans="1:16">
      <c r="A47" s="10"/>
      <c r="B47" s="59" t="s">
        <v>313</v>
      </c>
      <c r="C47" s="5"/>
      <c r="D47" s="12" t="s">
        <v>94</v>
      </c>
      <c r="E47" s="5"/>
      <c r="F47" s="14"/>
      <c r="G47" s="12"/>
      <c r="H47" s="12"/>
      <c r="I47" s="14"/>
      <c r="J47" s="60"/>
      <c r="K47" s="23"/>
      <c r="L47" s="23"/>
      <c r="M47" s="24">
        <f t="shared" si="6"/>
        <v>0</v>
      </c>
      <c r="N47" s="110"/>
      <c r="O47" s="61"/>
      <c r="P47" s="61"/>
    </row>
    <row r="48" spans="1:16">
      <c r="A48" s="64"/>
      <c r="B48" s="59" t="s">
        <v>369</v>
      </c>
      <c r="C48" s="5"/>
      <c r="D48" s="12" t="s">
        <v>94</v>
      </c>
      <c r="E48" s="5"/>
      <c r="F48" s="14"/>
      <c r="G48" s="14">
        <f>'1.1.3. Осмотр окон, дверей'!R16</f>
        <v>75.735852000000008</v>
      </c>
      <c r="H48" s="12"/>
      <c r="I48" s="14"/>
      <c r="J48" s="60"/>
      <c r="K48" s="23"/>
      <c r="L48" s="23"/>
      <c r="M48" s="24">
        <f t="shared" si="6"/>
        <v>75.735852000000008</v>
      </c>
      <c r="N48" s="110">
        <f>O48</f>
        <v>75.735852000000008</v>
      </c>
      <c r="O48" s="14">
        <f>'1.1.3. Осмотр окон, дверей'!R16</f>
        <v>75.735852000000008</v>
      </c>
      <c r="P48" s="14">
        <f>O48/O6/12</f>
        <v>9.8368469451371576E-3</v>
      </c>
    </row>
    <row r="49" spans="1:16">
      <c r="A49" s="64"/>
      <c r="B49" s="65" t="s">
        <v>117</v>
      </c>
      <c r="C49" s="66"/>
      <c r="D49" s="12" t="s">
        <v>94</v>
      </c>
      <c r="E49" s="149"/>
      <c r="F49" s="14"/>
      <c r="G49" s="67"/>
      <c r="H49" s="12"/>
      <c r="I49" s="14"/>
      <c r="J49" s="60"/>
      <c r="K49" s="23"/>
      <c r="L49" s="23"/>
      <c r="M49" s="24">
        <f t="shared" si="6"/>
        <v>0</v>
      </c>
      <c r="N49" s="110"/>
      <c r="O49" s="68"/>
      <c r="P49" s="68"/>
    </row>
    <row r="50" spans="1:16" ht="30">
      <c r="A50" s="179" t="s">
        <v>118</v>
      </c>
      <c r="B50" s="182" t="s">
        <v>119</v>
      </c>
      <c r="C50" s="179" t="s">
        <v>120</v>
      </c>
      <c r="D50" s="178"/>
      <c r="E50" s="183">
        <f>SUM(E51:E53)</f>
        <v>77.55446933333333</v>
      </c>
      <c r="F50" s="183">
        <f t="shared" ref="F50:M50" si="8">SUM(F51:F53)</f>
        <v>23.42</v>
      </c>
      <c r="G50" s="183">
        <f t="shared" si="8"/>
        <v>0</v>
      </c>
      <c r="H50" s="183">
        <f t="shared" si="8"/>
        <v>0</v>
      </c>
      <c r="I50" s="183">
        <f t="shared" si="8"/>
        <v>0</v>
      </c>
      <c r="J50" s="183">
        <f t="shared" si="8"/>
        <v>0</v>
      </c>
      <c r="K50" s="183">
        <f t="shared" si="8"/>
        <v>0</v>
      </c>
      <c r="L50" s="183">
        <f t="shared" si="8"/>
        <v>0</v>
      </c>
      <c r="M50" s="183">
        <f t="shared" si="8"/>
        <v>100.97446933333333</v>
      </c>
      <c r="N50" s="183">
        <f>SUM(N51:N53)</f>
        <v>100.97446933333333</v>
      </c>
      <c r="O50" s="183">
        <f>SUM(O51:O53)</f>
        <v>100.97446933333333</v>
      </c>
      <c r="P50" s="183">
        <f>SUM(P51:P53)</f>
        <v>1.3114930036021058E-2</v>
      </c>
    </row>
    <row r="51" spans="1:16">
      <c r="A51" s="10"/>
      <c r="B51" s="59" t="s">
        <v>121</v>
      </c>
      <c r="C51" s="5"/>
      <c r="D51" s="5" t="s">
        <v>88</v>
      </c>
      <c r="E51" s="14">
        <f>'1.1.4. Осмотр внут.отделки'!P11</f>
        <v>77.55446933333333</v>
      </c>
      <c r="F51" s="14">
        <f>'1.1.4. Осмотр внут.отделки'!Q11</f>
        <v>23.42</v>
      </c>
      <c r="G51" s="12"/>
      <c r="H51" s="12"/>
      <c r="I51" s="14"/>
      <c r="J51" s="60"/>
      <c r="K51" s="23"/>
      <c r="L51" s="23"/>
      <c r="M51" s="24">
        <f t="shared" si="6"/>
        <v>100.97446933333333</v>
      </c>
      <c r="N51" s="23">
        <f>O51</f>
        <v>100.97446933333333</v>
      </c>
      <c r="O51" s="23">
        <f>'1.1.4. Осмотр внут.отделки'!R11</f>
        <v>100.97446933333333</v>
      </c>
      <c r="P51" s="23">
        <f>O51/O6/12</f>
        <v>1.3114930036021058E-2</v>
      </c>
    </row>
    <row r="52" spans="1:16">
      <c r="A52" s="10"/>
      <c r="B52" s="59" t="s">
        <v>314</v>
      </c>
      <c r="C52" s="5"/>
      <c r="D52" s="12" t="s">
        <v>333</v>
      </c>
      <c r="E52" s="5"/>
      <c r="F52" s="14"/>
      <c r="G52" s="12"/>
      <c r="H52" s="12"/>
      <c r="I52" s="14"/>
      <c r="J52" s="60"/>
      <c r="K52" s="23"/>
      <c r="L52" s="23"/>
      <c r="M52" s="24">
        <f t="shared" si="6"/>
        <v>0</v>
      </c>
      <c r="N52" s="23"/>
      <c r="O52" s="23"/>
      <c r="P52" s="23"/>
    </row>
    <row r="53" spans="1:16">
      <c r="A53" s="10"/>
      <c r="B53" s="59" t="s">
        <v>315</v>
      </c>
      <c r="C53" s="5"/>
      <c r="D53" s="12" t="s">
        <v>333</v>
      </c>
      <c r="E53" s="5"/>
      <c r="F53" s="14"/>
      <c r="G53" s="12"/>
      <c r="H53" s="12"/>
      <c r="I53" s="14"/>
      <c r="J53" s="60"/>
      <c r="K53" s="23"/>
      <c r="L53" s="23"/>
      <c r="M53" s="24">
        <f t="shared" si="6"/>
        <v>0</v>
      </c>
      <c r="N53" s="23"/>
      <c r="O53" s="23"/>
      <c r="P53" s="23"/>
    </row>
    <row r="54" spans="1:16" ht="30.75" customHeight="1">
      <c r="A54" s="176" t="s">
        <v>122</v>
      </c>
      <c r="B54" s="177" t="s">
        <v>284</v>
      </c>
      <c r="C54" s="179" t="s">
        <v>123</v>
      </c>
      <c r="D54" s="181"/>
      <c r="E54" s="180">
        <f>SUM(E55:E57)</f>
        <v>162.86438560000005</v>
      </c>
      <c r="F54" s="180">
        <f t="shared" ref="F54:M54" si="9">SUM(F55:F57)</f>
        <v>49.18</v>
      </c>
      <c r="G54" s="180">
        <f t="shared" si="9"/>
        <v>0</v>
      </c>
      <c r="H54" s="180">
        <f t="shared" si="9"/>
        <v>0</v>
      </c>
      <c r="I54" s="180">
        <f t="shared" si="9"/>
        <v>0</v>
      </c>
      <c r="J54" s="180">
        <f t="shared" si="9"/>
        <v>0</v>
      </c>
      <c r="K54" s="180">
        <f t="shared" si="9"/>
        <v>0</v>
      </c>
      <c r="L54" s="180">
        <f t="shared" si="9"/>
        <v>0</v>
      </c>
      <c r="M54" s="180">
        <f t="shared" si="9"/>
        <v>212.04438560000006</v>
      </c>
      <c r="N54" s="180">
        <f>SUM(N55:N57)</f>
        <v>212.04438560000006</v>
      </c>
      <c r="O54" s="184">
        <f>SUM(O55:O57)</f>
        <v>212.04438560000006</v>
      </c>
      <c r="P54" s="184">
        <f>SUM(P55:P57)</f>
        <v>2.7541093308395683E-2</v>
      </c>
    </row>
    <row r="55" spans="1:16" ht="20.25" customHeight="1">
      <c r="A55" s="10"/>
      <c r="B55" s="59" t="s">
        <v>285</v>
      </c>
      <c r="C55" s="5"/>
      <c r="D55" s="12" t="s">
        <v>94</v>
      </c>
      <c r="E55" s="14">
        <f>'1.1.5. Вентиляция'!P9</f>
        <v>0</v>
      </c>
      <c r="F55" s="14">
        <f>'1.1.5. Вентиляция'!Q9</f>
        <v>0</v>
      </c>
      <c r="G55" s="12"/>
      <c r="H55" s="12"/>
      <c r="I55" s="14"/>
      <c r="J55" s="60"/>
      <c r="K55" s="23"/>
      <c r="L55" s="23"/>
      <c r="M55" s="24">
        <f>SUM(E55:L55)</f>
        <v>0</v>
      </c>
      <c r="N55" s="217">
        <f>O55</f>
        <v>212.04438560000006</v>
      </c>
      <c r="O55" s="217">
        <f>'1.1.5. Вентиляция'!R26</f>
        <v>212.04438560000006</v>
      </c>
      <c r="P55" s="217">
        <f>O55/O6/12</f>
        <v>2.7541093308395683E-2</v>
      </c>
    </row>
    <row r="56" spans="1:16" ht="17.25" customHeight="1">
      <c r="A56" s="10"/>
      <c r="B56" s="59" t="s">
        <v>124</v>
      </c>
      <c r="C56" s="5"/>
      <c r="D56" s="12" t="s">
        <v>94</v>
      </c>
      <c r="E56" s="14">
        <f>'1.1.5. Вентиляция'!P16</f>
        <v>81.432192800000024</v>
      </c>
      <c r="F56" s="14">
        <f>'1.1.5. Вентиляция'!Q16</f>
        <v>24.59</v>
      </c>
      <c r="G56" s="12"/>
      <c r="H56" s="12"/>
      <c r="I56" s="14"/>
      <c r="J56" s="60"/>
      <c r="K56" s="23"/>
      <c r="L56" s="23"/>
      <c r="M56" s="24">
        <f t="shared" ref="M56:M57" si="10">SUM(E56:L56)</f>
        <v>106.02219280000003</v>
      </c>
      <c r="N56" s="218"/>
      <c r="O56" s="218"/>
      <c r="P56" s="218"/>
    </row>
    <row r="57" spans="1:16" ht="20.25" customHeight="1">
      <c r="A57" s="10"/>
      <c r="B57" s="59" t="s">
        <v>125</v>
      </c>
      <c r="C57" s="5"/>
      <c r="D57" s="12" t="s">
        <v>94</v>
      </c>
      <c r="E57" s="14">
        <f>'1.1.5. Вентиляция'!P22</f>
        <v>81.432192800000024</v>
      </c>
      <c r="F57" s="14">
        <f>'1.1.5. Вентиляция'!Q22</f>
        <v>24.59</v>
      </c>
      <c r="G57" s="12"/>
      <c r="H57" s="12"/>
      <c r="I57" s="14"/>
      <c r="J57" s="60"/>
      <c r="K57" s="23"/>
      <c r="L57" s="23"/>
      <c r="M57" s="24">
        <f t="shared" si="10"/>
        <v>106.02219280000003</v>
      </c>
      <c r="N57" s="219"/>
      <c r="O57" s="219"/>
      <c r="P57" s="219"/>
    </row>
    <row r="58" spans="1:16" ht="48.75" customHeight="1">
      <c r="A58" s="169" t="s">
        <v>35</v>
      </c>
      <c r="B58" s="170" t="s">
        <v>126</v>
      </c>
      <c r="C58" s="172"/>
      <c r="D58" s="172"/>
      <c r="E58" s="173">
        <f>E59+E68+E76+E92</f>
        <v>38776.352744751945</v>
      </c>
      <c r="F58" s="173">
        <f t="shared" ref="F58:M58" si="11">F59+F68+F76+F92</f>
        <v>11710.453965542818</v>
      </c>
      <c r="G58" s="173">
        <f t="shared" si="11"/>
        <v>5326.96</v>
      </c>
      <c r="H58" s="173">
        <f t="shared" si="11"/>
        <v>3963.23</v>
      </c>
      <c r="I58" s="173">
        <f t="shared" si="11"/>
        <v>0</v>
      </c>
      <c r="J58" s="173">
        <f t="shared" si="11"/>
        <v>0</v>
      </c>
      <c r="K58" s="173">
        <f t="shared" si="11"/>
        <v>1390.5902989309304</v>
      </c>
      <c r="L58" s="173">
        <f t="shared" si="11"/>
        <v>0</v>
      </c>
      <c r="M58" s="173">
        <f t="shared" si="11"/>
        <v>61167.587009225696</v>
      </c>
      <c r="N58" s="174">
        <f>N59+N68+N76+N92</f>
        <v>59604.587009225688</v>
      </c>
      <c r="O58" s="173">
        <f>O59+O68+O76+O92</f>
        <v>59604.587009225688</v>
      </c>
      <c r="P58" s="173">
        <f>P59+P68+P76+P92</f>
        <v>7.7416597840328452</v>
      </c>
    </row>
    <row r="59" spans="1:16" ht="34.5" customHeight="1">
      <c r="A59" s="176" t="s">
        <v>127</v>
      </c>
      <c r="B59" s="177" t="s">
        <v>128</v>
      </c>
      <c r="C59" s="178" t="s">
        <v>129</v>
      </c>
      <c r="D59" s="179"/>
      <c r="E59" s="180">
        <f>SUM(E60:E67)</f>
        <v>3379.7116000000001</v>
      </c>
      <c r="F59" s="180">
        <f t="shared" ref="F59:M59" si="12">SUM(F60:F67)</f>
        <v>1020.67</v>
      </c>
      <c r="G59" s="180">
        <f t="shared" si="12"/>
        <v>1563</v>
      </c>
      <c r="H59" s="180">
        <f t="shared" si="12"/>
        <v>0</v>
      </c>
      <c r="I59" s="180">
        <f t="shared" si="12"/>
        <v>0</v>
      </c>
      <c r="J59" s="180">
        <f t="shared" si="12"/>
        <v>0</v>
      </c>
      <c r="K59" s="180">
        <f t="shared" si="12"/>
        <v>0</v>
      </c>
      <c r="L59" s="180">
        <f t="shared" si="12"/>
        <v>0</v>
      </c>
      <c r="M59" s="180">
        <f t="shared" si="12"/>
        <v>5963.3816000000006</v>
      </c>
      <c r="N59" s="185">
        <f>SUM(N60:N67)</f>
        <v>4400.3815999999997</v>
      </c>
      <c r="O59" s="180">
        <f>SUM(O60:O67)</f>
        <v>4400.3815999999997</v>
      </c>
      <c r="P59" s="180">
        <f>SUM(P60:P66)</f>
        <v>0.5715375103906899</v>
      </c>
    </row>
    <row r="60" spans="1:16" ht="42.75" customHeight="1">
      <c r="A60" s="64"/>
      <c r="B60" s="59" t="s">
        <v>130</v>
      </c>
      <c r="C60" s="5"/>
      <c r="D60" s="9" t="s">
        <v>131</v>
      </c>
      <c r="E60" s="14">
        <f>'1.2.1. Осмотр ХВС'!P9</f>
        <v>217.578</v>
      </c>
      <c r="F60" s="14">
        <f>'1.2.1. Осмотр ХВС'!Q9</f>
        <v>65.709999999999994</v>
      </c>
      <c r="G60" s="5">
        <f>'1.2.1. Осмотр ХВС'!R30</f>
        <v>1563</v>
      </c>
      <c r="H60" s="12"/>
      <c r="I60" s="14"/>
      <c r="J60" s="12"/>
      <c r="K60" s="23"/>
      <c r="L60" s="23"/>
      <c r="M60" s="24">
        <f t="shared" si="6"/>
        <v>1846.288</v>
      </c>
      <c r="N60" s="14">
        <f>O60</f>
        <v>283.28800000000001</v>
      </c>
      <c r="O60" s="14">
        <f>'1.2.1. Осмотр ХВС'!R9</f>
        <v>283.28800000000001</v>
      </c>
      <c r="P60" s="14">
        <f>O60/O6/12</f>
        <v>3.6794472152950959E-2</v>
      </c>
    </row>
    <row r="61" spans="1:16">
      <c r="A61" s="64"/>
      <c r="B61" s="59" t="s">
        <v>132</v>
      </c>
      <c r="C61" s="5"/>
      <c r="D61" s="9" t="s">
        <v>174</v>
      </c>
      <c r="E61" s="14">
        <f>'1.2.1. Осмотр ХВС'!P15</f>
        <v>1740.6240000000003</v>
      </c>
      <c r="F61" s="14">
        <f>'1.2.1. Осмотр ХВС'!Q15</f>
        <v>525.66999999999996</v>
      </c>
      <c r="G61" s="5"/>
      <c r="H61" s="12"/>
      <c r="I61" s="14"/>
      <c r="J61" s="12"/>
      <c r="K61" s="23"/>
      <c r="L61" s="23"/>
      <c r="M61" s="24">
        <f t="shared" si="6"/>
        <v>2266.2940000000003</v>
      </c>
      <c r="N61" s="14">
        <f>O61</f>
        <v>2266.2940000000003</v>
      </c>
      <c r="O61" s="14">
        <f>'1.2.1. Осмотр ХВС'!R15</f>
        <v>2266.2940000000003</v>
      </c>
      <c r="P61" s="14">
        <f>O61/O6/12</f>
        <v>0.29435447838736495</v>
      </c>
    </row>
    <row r="62" spans="1:16">
      <c r="A62" s="5"/>
      <c r="B62" s="33" t="s">
        <v>133</v>
      </c>
      <c r="C62" s="9"/>
      <c r="D62" s="9" t="s">
        <v>104</v>
      </c>
      <c r="E62" s="8">
        <f>'1.2.1. Осмотр ХВС'!P21</f>
        <v>1044.3743999999999</v>
      </c>
      <c r="F62" s="14">
        <f>'1.2.1. Осмотр ХВС'!Q21</f>
        <v>315.39999999999998</v>
      </c>
      <c r="G62" s="9"/>
      <c r="H62" s="12"/>
      <c r="I62" s="14"/>
      <c r="J62" s="12"/>
      <c r="K62" s="23"/>
      <c r="L62" s="23"/>
      <c r="M62" s="24">
        <f t="shared" si="6"/>
        <v>1359.7743999999998</v>
      </c>
      <c r="N62" s="14">
        <f t="shared" ref="N62:N63" si="13">O62</f>
        <v>1359.7743999999998</v>
      </c>
      <c r="O62" s="8">
        <f>'1.2.1. Осмотр ХВС'!R21</f>
        <v>1359.7743999999998</v>
      </c>
      <c r="P62" s="8">
        <f>O62/O6/12</f>
        <v>0.17661242726517037</v>
      </c>
    </row>
    <row r="63" spans="1:16">
      <c r="A63" s="5"/>
      <c r="B63" s="33" t="s">
        <v>134</v>
      </c>
      <c r="C63" s="9"/>
      <c r="D63" s="9" t="s">
        <v>104</v>
      </c>
      <c r="E63" s="8">
        <f>'1.2.1. Осмотр ХВС'!P27</f>
        <v>377.1352</v>
      </c>
      <c r="F63" s="14">
        <f>'1.2.1. Осмотр ХВС'!Q27</f>
        <v>113.89</v>
      </c>
      <c r="G63" s="9"/>
      <c r="H63" s="12"/>
      <c r="I63" s="14"/>
      <c r="J63" s="12"/>
      <c r="K63" s="23"/>
      <c r="L63" s="23"/>
      <c r="M63" s="24">
        <f t="shared" si="6"/>
        <v>491.02519999999998</v>
      </c>
      <c r="N63" s="14">
        <f t="shared" si="13"/>
        <v>491.02519999999998</v>
      </c>
      <c r="O63" s="69">
        <f>'1.2.1. Осмотр ХВС'!R27</f>
        <v>491.02519999999998</v>
      </c>
      <c r="P63" s="69">
        <f>O63/O6/12</f>
        <v>6.3776132585203649E-2</v>
      </c>
    </row>
    <row r="64" spans="1:16" ht="30">
      <c r="A64" s="5"/>
      <c r="B64" s="13" t="s">
        <v>135</v>
      </c>
      <c r="C64" s="9"/>
      <c r="D64" s="12" t="s">
        <v>94</v>
      </c>
      <c r="E64" s="9"/>
      <c r="F64" s="14"/>
      <c r="G64" s="9"/>
      <c r="H64" s="12"/>
      <c r="I64" s="14"/>
      <c r="J64" s="12"/>
      <c r="K64" s="23"/>
      <c r="L64" s="23"/>
      <c r="M64" s="24">
        <f t="shared" si="6"/>
        <v>0</v>
      </c>
      <c r="N64" s="69"/>
      <c r="O64" s="69"/>
      <c r="P64" s="69"/>
    </row>
    <row r="65" spans="1:16">
      <c r="A65" s="10"/>
      <c r="B65" s="13" t="s">
        <v>136</v>
      </c>
      <c r="C65" s="5"/>
      <c r="D65" s="12" t="s">
        <v>94</v>
      </c>
      <c r="E65" s="5"/>
      <c r="F65" s="14"/>
      <c r="G65" s="12"/>
      <c r="H65" s="12"/>
      <c r="I65" s="14"/>
      <c r="J65" s="12"/>
      <c r="K65" s="23"/>
      <c r="L65" s="23"/>
      <c r="M65" s="24">
        <f t="shared" si="6"/>
        <v>0</v>
      </c>
      <c r="N65" s="23"/>
      <c r="O65" s="14"/>
      <c r="P65" s="14"/>
    </row>
    <row r="66" spans="1:16">
      <c r="A66" s="10"/>
      <c r="B66" s="59" t="s">
        <v>137</v>
      </c>
      <c r="C66" s="5"/>
      <c r="D66" s="12" t="s">
        <v>94</v>
      </c>
      <c r="E66" s="5"/>
      <c r="F66" s="14"/>
      <c r="G66" s="12"/>
      <c r="H66" s="12"/>
      <c r="I66" s="14"/>
      <c r="J66" s="12"/>
      <c r="K66" s="23"/>
      <c r="L66" s="23"/>
      <c r="M66" s="24">
        <f t="shared" si="6"/>
        <v>0</v>
      </c>
      <c r="N66" s="14"/>
      <c r="O66" s="61"/>
      <c r="P66" s="61"/>
    </row>
    <row r="67" spans="1:16">
      <c r="A67" s="10"/>
      <c r="B67" s="59" t="s">
        <v>365</v>
      </c>
      <c r="C67" s="5"/>
      <c r="D67" s="12" t="s">
        <v>333</v>
      </c>
      <c r="E67" s="14"/>
      <c r="F67" s="14"/>
      <c r="G67" s="14"/>
      <c r="H67" s="12"/>
      <c r="I67" s="14"/>
      <c r="J67" s="60"/>
      <c r="K67" s="137"/>
      <c r="L67" s="137"/>
      <c r="M67" s="24">
        <f t="shared" si="6"/>
        <v>0</v>
      </c>
      <c r="N67" s="138"/>
      <c r="O67" s="138"/>
      <c r="P67" s="138"/>
    </row>
    <row r="68" spans="1:16" ht="34.5" customHeight="1">
      <c r="A68" s="186" t="s">
        <v>138</v>
      </c>
      <c r="B68" s="187" t="s">
        <v>141</v>
      </c>
      <c r="C68" s="179" t="s">
        <v>142</v>
      </c>
      <c r="D68" s="179"/>
      <c r="E68" s="180">
        <f>SUM(E69:E75)</f>
        <v>299.01019280000003</v>
      </c>
      <c r="F68" s="180">
        <f t="shared" ref="F68:M68" si="14">SUM(F69:F75)</f>
        <v>90.3</v>
      </c>
      <c r="G68" s="180">
        <f t="shared" si="14"/>
        <v>0</v>
      </c>
      <c r="H68" s="180">
        <f t="shared" si="14"/>
        <v>0</v>
      </c>
      <c r="I68" s="180">
        <f t="shared" si="14"/>
        <v>0</v>
      </c>
      <c r="J68" s="180">
        <f t="shared" si="14"/>
        <v>0</v>
      </c>
      <c r="K68" s="180">
        <f t="shared" si="14"/>
        <v>0</v>
      </c>
      <c r="L68" s="180">
        <f t="shared" si="14"/>
        <v>0</v>
      </c>
      <c r="M68" s="180">
        <f t="shared" si="14"/>
        <v>389.31019280000004</v>
      </c>
      <c r="N68" s="185">
        <f>SUM(N69:N75)</f>
        <v>389.31019280000004</v>
      </c>
      <c r="O68" s="185">
        <f>SUM(O69:O75)</f>
        <v>389.31019280000004</v>
      </c>
      <c r="P68" s="185">
        <f>SUM(P69:P75)</f>
        <v>5.0565018807148802E-2</v>
      </c>
    </row>
    <row r="69" spans="1:16" ht="21" customHeight="1">
      <c r="A69" s="10"/>
      <c r="B69" s="59" t="s">
        <v>143</v>
      </c>
      <c r="C69" s="5"/>
      <c r="D69" s="9" t="s">
        <v>131</v>
      </c>
      <c r="E69" s="14">
        <f>'1.2.2. Осмотр ВО'!P9</f>
        <v>217.578</v>
      </c>
      <c r="F69" s="14">
        <f>'1.2.2. Осмотр ВО'!Q9</f>
        <v>65.709999999999994</v>
      </c>
      <c r="G69" s="12"/>
      <c r="H69" s="12"/>
      <c r="I69" s="14"/>
      <c r="J69" s="60"/>
      <c r="K69" s="23"/>
      <c r="L69" s="23"/>
      <c r="M69" s="24">
        <f t="shared" si="6"/>
        <v>283.28800000000001</v>
      </c>
      <c r="N69" s="23">
        <f>O69</f>
        <v>283.28800000000001</v>
      </c>
      <c r="O69" s="61">
        <f>'1.2.2. Осмотр ВО'!R9</f>
        <v>283.28800000000001</v>
      </c>
      <c r="P69" s="61">
        <f>O69/O6/12</f>
        <v>3.6794472152950959E-2</v>
      </c>
    </row>
    <row r="70" spans="1:16" ht="21.75" customHeight="1">
      <c r="A70" s="10"/>
      <c r="B70" s="59" t="s">
        <v>328</v>
      </c>
      <c r="C70" s="5"/>
      <c r="D70" s="9" t="s">
        <v>131</v>
      </c>
      <c r="E70" s="14">
        <f>'1.2.2. Осмотр ВО'!P15</f>
        <v>81.432192800000024</v>
      </c>
      <c r="F70" s="14">
        <f>'1.2.2. Осмотр ВО'!Q15</f>
        <v>24.59</v>
      </c>
      <c r="G70" s="12"/>
      <c r="H70" s="12"/>
      <c r="I70" s="14"/>
      <c r="J70" s="60"/>
      <c r="K70" s="23"/>
      <c r="L70" s="23"/>
      <c r="M70" s="24">
        <f t="shared" si="6"/>
        <v>106.02219280000003</v>
      </c>
      <c r="N70" s="110">
        <f>O70</f>
        <v>106.02219280000003</v>
      </c>
      <c r="O70" s="61">
        <f>'1.2.2. Осмотр ВО'!R15</f>
        <v>106.02219280000003</v>
      </c>
      <c r="P70" s="61">
        <f>O70/O6/12</f>
        <v>1.3770546654197842E-2</v>
      </c>
    </row>
    <row r="71" spans="1:16">
      <c r="A71" s="10"/>
      <c r="B71" s="59" t="s">
        <v>144</v>
      </c>
      <c r="C71" s="5"/>
      <c r="D71" s="12" t="s">
        <v>94</v>
      </c>
      <c r="E71" s="5"/>
      <c r="F71" s="14"/>
      <c r="G71" s="12"/>
      <c r="H71" s="12"/>
      <c r="I71" s="14"/>
      <c r="J71" s="60"/>
      <c r="K71" s="23"/>
      <c r="L71" s="23"/>
      <c r="M71" s="24">
        <f t="shared" si="6"/>
        <v>0</v>
      </c>
      <c r="N71" s="23"/>
      <c r="O71" s="61"/>
      <c r="P71" s="61"/>
    </row>
    <row r="72" spans="1:16">
      <c r="A72" s="10"/>
      <c r="B72" s="59" t="s">
        <v>145</v>
      </c>
      <c r="C72" s="5"/>
      <c r="D72" s="12" t="s">
        <v>94</v>
      </c>
      <c r="E72" s="5"/>
      <c r="F72" s="14"/>
      <c r="G72" s="12"/>
      <c r="H72" s="12"/>
      <c r="I72" s="14"/>
      <c r="J72" s="60"/>
      <c r="K72" s="23"/>
      <c r="L72" s="23"/>
      <c r="M72" s="24">
        <f t="shared" si="6"/>
        <v>0</v>
      </c>
      <c r="N72" s="23"/>
      <c r="O72" s="61"/>
      <c r="P72" s="61"/>
    </row>
    <row r="73" spans="1:16">
      <c r="A73" s="10"/>
      <c r="B73" s="59" t="s">
        <v>146</v>
      </c>
      <c r="C73" s="5"/>
      <c r="D73" s="12" t="s">
        <v>94</v>
      </c>
      <c r="E73" s="5"/>
      <c r="F73" s="14"/>
      <c r="G73" s="12"/>
      <c r="H73" s="12"/>
      <c r="I73" s="14"/>
      <c r="J73" s="60"/>
      <c r="K73" s="23"/>
      <c r="L73" s="23"/>
      <c r="M73" s="24">
        <f t="shared" si="6"/>
        <v>0</v>
      </c>
      <c r="N73" s="23"/>
      <c r="O73" s="61"/>
      <c r="P73" s="61"/>
    </row>
    <row r="74" spans="1:16">
      <c r="A74" s="10"/>
      <c r="B74" s="59" t="s">
        <v>147</v>
      </c>
      <c r="C74" s="5"/>
      <c r="D74" s="12" t="s">
        <v>94</v>
      </c>
      <c r="E74" s="5"/>
      <c r="F74" s="14"/>
      <c r="G74" s="12"/>
      <c r="H74" s="12"/>
      <c r="I74" s="14"/>
      <c r="J74" s="60"/>
      <c r="K74" s="23"/>
      <c r="L74" s="23"/>
      <c r="M74" s="24">
        <f t="shared" si="6"/>
        <v>0</v>
      </c>
      <c r="N74" s="23"/>
      <c r="O74" s="61"/>
      <c r="P74" s="61"/>
    </row>
    <row r="75" spans="1:16">
      <c r="A75" s="10"/>
      <c r="B75" s="59" t="s">
        <v>148</v>
      </c>
      <c r="C75" s="5"/>
      <c r="D75" s="12" t="s">
        <v>94</v>
      </c>
      <c r="E75" s="14">
        <f>'1.2.2. Осмотр ВО'!P21</f>
        <v>0</v>
      </c>
      <c r="F75" s="14">
        <f>'1.2.2. Осмотр ВО'!Q21</f>
        <v>0</v>
      </c>
      <c r="G75" s="12"/>
      <c r="H75" s="12"/>
      <c r="I75" s="14"/>
      <c r="J75" s="60"/>
      <c r="K75" s="23"/>
      <c r="L75" s="23"/>
      <c r="M75" s="24">
        <f t="shared" si="6"/>
        <v>0</v>
      </c>
      <c r="N75" s="14">
        <f>O75</f>
        <v>0</v>
      </c>
      <c r="O75" s="61">
        <f>'1.2.2. Осмотр ВО'!R21</f>
        <v>0</v>
      </c>
      <c r="P75" s="61">
        <f>O75/O6/12</f>
        <v>0</v>
      </c>
    </row>
    <row r="76" spans="1:16" ht="30">
      <c r="A76" s="176" t="s">
        <v>140</v>
      </c>
      <c r="B76" s="177" t="s">
        <v>299</v>
      </c>
      <c r="C76" s="178" t="s">
        <v>139</v>
      </c>
      <c r="D76" s="179"/>
      <c r="E76" s="180">
        <f>SUM(E77:E91)</f>
        <v>28622.784973333335</v>
      </c>
      <c r="F76" s="180">
        <f t="shared" ref="F76:P76" si="15">SUM(F77:F91)</f>
        <v>8644.0804799999987</v>
      </c>
      <c r="G76" s="180">
        <f t="shared" si="15"/>
        <v>2363.96</v>
      </c>
      <c r="H76" s="180">
        <f t="shared" si="15"/>
        <v>3963.23</v>
      </c>
      <c r="I76" s="180">
        <f t="shared" si="15"/>
        <v>0</v>
      </c>
      <c r="J76" s="180">
        <f t="shared" si="15"/>
        <v>0</v>
      </c>
      <c r="K76" s="180">
        <f t="shared" si="15"/>
        <v>1066.848</v>
      </c>
      <c r="L76" s="180">
        <f t="shared" si="15"/>
        <v>0</v>
      </c>
      <c r="M76" s="180">
        <f t="shared" si="15"/>
        <v>44660.903453333332</v>
      </c>
      <c r="N76" s="180">
        <f t="shared" si="15"/>
        <v>44660.903453333332</v>
      </c>
      <c r="O76" s="180">
        <f t="shared" si="15"/>
        <v>44660.903453333332</v>
      </c>
      <c r="P76" s="180">
        <f t="shared" si="15"/>
        <v>5.8007200038099187</v>
      </c>
    </row>
    <row r="77" spans="1:16" ht="16.5" customHeight="1">
      <c r="A77" s="10"/>
      <c r="B77" s="59" t="s">
        <v>150</v>
      </c>
      <c r="C77" s="5"/>
      <c r="D77" s="9" t="s">
        <v>131</v>
      </c>
      <c r="E77" s="14">
        <f>'1.2.3. ЦО тех осмотры'!P9</f>
        <v>193.88617333333335</v>
      </c>
      <c r="F77" s="14">
        <f>'1.2.3. ЦО тех осмотры'!Q9</f>
        <v>58.55</v>
      </c>
      <c r="G77" s="12"/>
      <c r="H77" s="12"/>
      <c r="I77" s="14"/>
      <c r="J77" s="60"/>
      <c r="K77" s="23"/>
      <c r="L77" s="23"/>
      <c r="M77" s="24">
        <f>SUM(E77:L77)</f>
        <v>252.43617333333333</v>
      </c>
      <c r="N77" s="23">
        <f>O77</f>
        <v>252.43617333333333</v>
      </c>
      <c r="O77" s="61">
        <f>'1.2.3. ЦО тех осмотры'!R9</f>
        <v>252.43617333333333</v>
      </c>
      <c r="P77" s="61">
        <f>O77/O6/12</f>
        <v>3.2787325090052645E-2</v>
      </c>
    </row>
    <row r="78" spans="1:16" ht="18.75" customHeight="1">
      <c r="A78" s="10"/>
      <c r="B78" s="59" t="s">
        <v>286</v>
      </c>
      <c r="C78" s="5"/>
      <c r="D78" s="9" t="s">
        <v>131</v>
      </c>
      <c r="E78" s="14">
        <f>'1.2.3. ЦО тех осмотры'!P16</f>
        <v>928.33280000000002</v>
      </c>
      <c r="F78" s="14">
        <f>'1.2.3. ЦО тех осмотры'!Q16</f>
        <v>280.36</v>
      </c>
      <c r="G78" s="12"/>
      <c r="H78" s="12"/>
      <c r="I78" s="14"/>
      <c r="J78" s="60"/>
      <c r="K78" s="23"/>
      <c r="L78" s="23"/>
      <c r="M78" s="24">
        <f t="shared" si="6"/>
        <v>1208.6928</v>
      </c>
      <c r="N78" s="110">
        <f t="shared" ref="N78:N86" si="16">O78</f>
        <v>1208.6928</v>
      </c>
      <c r="O78" s="61">
        <f>'1.2.3. ЦО тех осмотры'!R16</f>
        <v>1208.6928</v>
      </c>
      <c r="P78" s="61">
        <f>O78/O6/12</f>
        <v>0.15698940149625937</v>
      </c>
    </row>
    <row r="79" spans="1:16" ht="21.75" customHeight="1">
      <c r="A79" s="10"/>
      <c r="B79" s="59" t="s">
        <v>289</v>
      </c>
      <c r="C79" s="5"/>
      <c r="D79" s="12" t="s">
        <v>94</v>
      </c>
      <c r="E79" s="14">
        <f>'1.2.3. ЦО тех осмотры'!P22</f>
        <v>1450.52</v>
      </c>
      <c r="F79" s="14">
        <f>'1.2.3. ЦО тех осмотры'!Q22</f>
        <v>438.06</v>
      </c>
      <c r="G79" s="14">
        <f>'1.2.3. ЦО тех осмотры'!R37</f>
        <v>0</v>
      </c>
      <c r="H79" s="12"/>
      <c r="I79" s="14"/>
      <c r="J79" s="60"/>
      <c r="K79" s="23"/>
      <c r="L79" s="23"/>
      <c r="M79" s="24">
        <f t="shared" si="6"/>
        <v>1888.58</v>
      </c>
      <c r="N79" s="110">
        <f t="shared" si="16"/>
        <v>1888.58</v>
      </c>
      <c r="O79" s="61">
        <f>'1.2.3. ЦО тех осмотры'!R22+'1.2.3. ЦО тех осмотры'!R37</f>
        <v>1888.58</v>
      </c>
      <c r="P79" s="61">
        <f>O79/O6/12</f>
        <v>0.24529561512884454</v>
      </c>
    </row>
    <row r="80" spans="1:16">
      <c r="A80" s="10"/>
      <c r="B80" s="59" t="s">
        <v>151</v>
      </c>
      <c r="C80" s="5"/>
      <c r="D80" s="9" t="s">
        <v>174</v>
      </c>
      <c r="E80" s="5"/>
      <c r="F80" s="14"/>
      <c r="G80" s="12"/>
      <c r="H80" s="12"/>
      <c r="I80" s="14"/>
      <c r="J80" s="60"/>
      <c r="K80" s="23"/>
      <c r="L80" s="23"/>
      <c r="M80" s="24">
        <f t="shared" si="6"/>
        <v>0</v>
      </c>
      <c r="N80" s="110"/>
      <c r="O80" s="61"/>
      <c r="P80" s="61"/>
    </row>
    <row r="81" spans="1:16">
      <c r="A81" s="10"/>
      <c r="B81" s="59" t="s">
        <v>152</v>
      </c>
      <c r="C81" s="5"/>
      <c r="D81" s="5" t="s">
        <v>104</v>
      </c>
      <c r="E81" s="5"/>
      <c r="F81" s="14"/>
      <c r="G81" s="12"/>
      <c r="H81" s="12"/>
      <c r="I81" s="14"/>
      <c r="J81" s="60"/>
      <c r="K81" s="23"/>
      <c r="L81" s="23"/>
      <c r="M81" s="24">
        <f t="shared" si="6"/>
        <v>0</v>
      </c>
      <c r="N81" s="110"/>
      <c r="O81" s="61"/>
      <c r="P81" s="61"/>
    </row>
    <row r="82" spans="1:16">
      <c r="A82" s="10"/>
      <c r="B82" s="59" t="s">
        <v>153</v>
      </c>
      <c r="C82" s="5"/>
      <c r="D82" s="5" t="s">
        <v>104</v>
      </c>
      <c r="E82" s="5"/>
      <c r="F82" s="14"/>
      <c r="G82" s="14"/>
      <c r="H82" s="12"/>
      <c r="I82" s="14"/>
      <c r="J82" s="60"/>
      <c r="K82" s="23"/>
      <c r="L82" s="23"/>
      <c r="M82" s="24">
        <f t="shared" si="6"/>
        <v>0</v>
      </c>
      <c r="N82" s="110"/>
      <c r="O82" s="61"/>
      <c r="P82" s="61"/>
    </row>
    <row r="83" spans="1:16">
      <c r="A83" s="10"/>
      <c r="B83" s="59" t="s">
        <v>154</v>
      </c>
      <c r="C83" s="5"/>
      <c r="D83" s="12" t="s">
        <v>94</v>
      </c>
      <c r="E83" s="14">
        <f>'1.2.3. ЦО тех осмотры'!P28</f>
        <v>275.59879999999998</v>
      </c>
      <c r="F83" s="14">
        <f>'1.2.3. ЦО тех осмотры'!Q28</f>
        <v>83.23</v>
      </c>
      <c r="G83" s="12"/>
      <c r="H83" s="12"/>
      <c r="I83" s="14"/>
      <c r="J83" s="60"/>
      <c r="K83" s="23"/>
      <c r="L83" s="23"/>
      <c r="M83" s="24">
        <f t="shared" si="6"/>
        <v>358.8288</v>
      </c>
      <c r="N83" s="110">
        <f t="shared" si="16"/>
        <v>358.8288</v>
      </c>
      <c r="O83" s="61">
        <f>'1.2.3. ЦО тех осмотры'!R28</f>
        <v>358.8288</v>
      </c>
      <c r="P83" s="61">
        <f>O83/O6/12</f>
        <v>4.6605985037406483E-2</v>
      </c>
    </row>
    <row r="84" spans="1:16">
      <c r="A84" s="10"/>
      <c r="B84" s="59" t="s">
        <v>155</v>
      </c>
      <c r="C84" s="5"/>
      <c r="D84" s="12" t="s">
        <v>94</v>
      </c>
      <c r="E84" s="5"/>
      <c r="F84" s="14"/>
      <c r="G84" s="12"/>
      <c r="H84" s="12"/>
      <c r="I84" s="14"/>
      <c r="J84" s="60"/>
      <c r="K84" s="23"/>
      <c r="L84" s="23"/>
      <c r="M84" s="24">
        <f t="shared" si="6"/>
        <v>0</v>
      </c>
      <c r="N84" s="110"/>
      <c r="O84" s="61"/>
      <c r="P84" s="61"/>
    </row>
    <row r="85" spans="1:16" ht="30" customHeight="1">
      <c r="A85" s="10"/>
      <c r="B85" s="13" t="s">
        <v>318</v>
      </c>
      <c r="C85" s="5"/>
      <c r="D85" s="5" t="s">
        <v>104</v>
      </c>
      <c r="E85" s="14">
        <f>'1.2.3. ЦО опрессовка'!H8</f>
        <v>5334.24</v>
      </c>
      <c r="F85" s="14">
        <f>'1.2.3. ЦО опрессовка'!H13</f>
        <v>1610.9404799999998</v>
      </c>
      <c r="G85" s="12"/>
      <c r="H85" s="14">
        <f>'1.2.3. ЦО опрессовка'!H14</f>
        <v>3963.23</v>
      </c>
      <c r="I85" s="14">
        <f>'1.2.3. ЦО опрессовка'!H17</f>
        <v>0</v>
      </c>
      <c r="J85" s="60"/>
      <c r="K85" s="23">
        <f>'1.2.3. ЦО опрессовка'!H16</f>
        <v>1066.848</v>
      </c>
      <c r="L85" s="23"/>
      <c r="M85" s="24">
        <f t="shared" si="6"/>
        <v>11975.258479999999</v>
      </c>
      <c r="N85" s="110">
        <f t="shared" si="16"/>
        <v>11975.258479999999</v>
      </c>
      <c r="O85" s="61">
        <f>'1.2.3. ЦО опрессовка'!H18</f>
        <v>11975.258479999999</v>
      </c>
      <c r="P85" s="61">
        <f>O85/O6/12</f>
        <v>1.555389972984206</v>
      </c>
    </row>
    <row r="86" spans="1:16" ht="16.5" customHeight="1">
      <c r="A86" s="10"/>
      <c r="B86" s="59" t="s">
        <v>290</v>
      </c>
      <c r="C86" s="5"/>
      <c r="D86" s="12" t="s">
        <v>94</v>
      </c>
      <c r="E86" s="14">
        <f>'1.2.3. ЦО тех осмотры'!P34</f>
        <v>20104.207200000001</v>
      </c>
      <c r="F86" s="14">
        <f>'1.2.3. ЦО тех осмотры'!Q34</f>
        <v>6071.47</v>
      </c>
      <c r="G86" s="12"/>
      <c r="H86" s="12"/>
      <c r="I86" s="14"/>
      <c r="J86" s="60"/>
      <c r="K86" s="23"/>
      <c r="L86" s="23"/>
      <c r="M86" s="24">
        <f t="shared" si="6"/>
        <v>26175.677200000002</v>
      </c>
      <c r="N86" s="110">
        <f t="shared" si="16"/>
        <v>26175.677200000002</v>
      </c>
      <c r="O86" s="61">
        <f>'1.2.3. ЦО тех осмотры'!R34</f>
        <v>26175.677200000002</v>
      </c>
      <c r="P86" s="61">
        <f>O86/O6/12</f>
        <v>3.3997918225270158</v>
      </c>
    </row>
    <row r="87" spans="1:16">
      <c r="A87" s="10"/>
      <c r="B87" s="59" t="s">
        <v>156</v>
      </c>
      <c r="C87" s="5"/>
      <c r="D87" s="12" t="s">
        <v>94</v>
      </c>
      <c r="E87" s="5"/>
      <c r="F87" s="14"/>
      <c r="G87" s="12"/>
      <c r="H87" s="12"/>
      <c r="I87" s="14"/>
      <c r="J87" s="60"/>
      <c r="K87" s="23"/>
      <c r="L87" s="23"/>
      <c r="M87" s="24">
        <f t="shared" si="6"/>
        <v>0</v>
      </c>
      <c r="N87" s="23"/>
      <c r="O87" s="61"/>
      <c r="P87" s="61"/>
    </row>
    <row r="88" spans="1:16">
      <c r="A88" s="10"/>
      <c r="B88" s="59" t="s">
        <v>157</v>
      </c>
      <c r="C88" s="5"/>
      <c r="D88" s="12" t="s">
        <v>94</v>
      </c>
      <c r="E88" s="5"/>
      <c r="F88" s="14"/>
      <c r="G88" s="12"/>
      <c r="H88" s="12"/>
      <c r="I88" s="14"/>
      <c r="J88" s="60"/>
      <c r="K88" s="23"/>
      <c r="L88" s="23"/>
      <c r="M88" s="24">
        <f t="shared" si="6"/>
        <v>0</v>
      </c>
      <c r="N88" s="23"/>
      <c r="O88" s="61"/>
      <c r="P88" s="61"/>
    </row>
    <row r="89" spans="1:16">
      <c r="A89" s="10"/>
      <c r="B89" s="59" t="s">
        <v>158</v>
      </c>
      <c r="C89" s="5"/>
      <c r="D89" s="12" t="s">
        <v>94</v>
      </c>
      <c r="E89" s="5"/>
      <c r="F89" s="14"/>
      <c r="G89" s="12"/>
      <c r="H89" s="12"/>
      <c r="I89" s="14"/>
      <c r="J89" s="60"/>
      <c r="K89" s="23"/>
      <c r="L89" s="23"/>
      <c r="M89" s="24">
        <f t="shared" si="6"/>
        <v>0</v>
      </c>
      <c r="N89" s="23"/>
      <c r="O89" s="61"/>
      <c r="P89" s="61"/>
    </row>
    <row r="90" spans="1:16" ht="20.25" customHeight="1">
      <c r="A90" s="10"/>
      <c r="B90" s="59" t="s">
        <v>159</v>
      </c>
      <c r="C90" s="5"/>
      <c r="D90" s="5" t="s">
        <v>104</v>
      </c>
      <c r="E90" s="5"/>
      <c r="F90" s="14"/>
      <c r="G90" s="12"/>
      <c r="H90" s="12"/>
      <c r="I90" s="14"/>
      <c r="J90" s="60"/>
      <c r="K90" s="23"/>
      <c r="L90" s="23"/>
      <c r="M90" s="24">
        <f t="shared" si="6"/>
        <v>0</v>
      </c>
      <c r="N90" s="14"/>
      <c r="O90" s="61"/>
      <c r="P90" s="61"/>
    </row>
    <row r="91" spans="1:16" ht="20.25" customHeight="1">
      <c r="A91" s="10"/>
      <c r="B91" s="59" t="s">
        <v>415</v>
      </c>
      <c r="C91" s="5"/>
      <c r="D91" s="5" t="s">
        <v>333</v>
      </c>
      <c r="E91" s="14">
        <f>'1.2.3. Замена труб отопления'!P9</f>
        <v>336</v>
      </c>
      <c r="F91" s="14">
        <f>'1.2.3. Замена труб отопления'!Q9</f>
        <v>101.47</v>
      </c>
      <c r="G91" s="14">
        <f>'1.2.3. Замена труб отопления'!R12</f>
        <v>2363.96</v>
      </c>
      <c r="H91" s="12"/>
      <c r="I91" s="14"/>
      <c r="J91" s="60"/>
      <c r="K91" s="123"/>
      <c r="L91" s="123"/>
      <c r="M91" s="24">
        <f>SUM(E91:L91)</f>
        <v>2801.4300000000003</v>
      </c>
      <c r="N91" s="124">
        <f>'1.2.3. Замена труб отопления'!R13</f>
        <v>2801.4300000000003</v>
      </c>
      <c r="O91" s="124">
        <f>N91</f>
        <v>2801.4300000000003</v>
      </c>
      <c r="P91" s="124">
        <f>N91/O6/12</f>
        <v>0.36385988154613469</v>
      </c>
    </row>
    <row r="92" spans="1:16" ht="39" customHeight="1">
      <c r="A92" s="176" t="s">
        <v>149</v>
      </c>
      <c r="B92" s="187" t="s">
        <v>160</v>
      </c>
      <c r="C92" s="179" t="s">
        <v>161</v>
      </c>
      <c r="D92" s="179"/>
      <c r="E92" s="180">
        <f>SUM(E93:E98)</f>
        <v>6474.8459786186086</v>
      </c>
      <c r="F92" s="180">
        <f t="shared" ref="F92:M92" si="17">SUM(F93:F98)</f>
        <v>1955.4034855428195</v>
      </c>
      <c r="G92" s="180">
        <f t="shared" si="17"/>
        <v>1400</v>
      </c>
      <c r="H92" s="180">
        <f t="shared" si="17"/>
        <v>0</v>
      </c>
      <c r="I92" s="180">
        <f t="shared" si="17"/>
        <v>0</v>
      </c>
      <c r="J92" s="180">
        <f t="shared" si="17"/>
        <v>0</v>
      </c>
      <c r="K92" s="180">
        <f t="shared" si="17"/>
        <v>323.74229893093042</v>
      </c>
      <c r="L92" s="180">
        <f t="shared" si="17"/>
        <v>0</v>
      </c>
      <c r="M92" s="180">
        <f t="shared" si="17"/>
        <v>10153.991763092359</v>
      </c>
      <c r="N92" s="185">
        <f>SUM(N93:N98)</f>
        <v>10153.991763092359</v>
      </c>
      <c r="O92" s="185">
        <f>SUM(O93:O98)</f>
        <v>10153.991763092359</v>
      </c>
      <c r="P92" s="185">
        <f>SUM(P93:P98)</f>
        <v>1.3188372510250881</v>
      </c>
    </row>
    <row r="93" spans="1:16" ht="45" customHeight="1">
      <c r="A93" s="10"/>
      <c r="B93" s="13" t="s">
        <v>401</v>
      </c>
      <c r="C93" s="5"/>
      <c r="D93" s="9" t="s">
        <v>131</v>
      </c>
      <c r="E93" s="14">
        <f>'1.2.4. Электрооборудование'!E7</f>
        <v>6474.8459786186086</v>
      </c>
      <c r="F93" s="14">
        <f>'1.2.4. Электрооборудование'!E8</f>
        <v>1955.4034855428195</v>
      </c>
      <c r="G93" s="12"/>
      <c r="H93" s="12"/>
      <c r="I93" s="14"/>
      <c r="J93" s="60"/>
      <c r="K93" s="23">
        <f>'1.2.4. Электрооборудование'!E9</f>
        <v>323.74229893093042</v>
      </c>
      <c r="L93" s="23"/>
      <c r="M93" s="24">
        <f t="shared" ref="M93:M135" si="18">SUM(E93:L93)</f>
        <v>8753.9917630923592</v>
      </c>
      <c r="N93" s="23">
        <f>O93</f>
        <v>8753.9917630923592</v>
      </c>
      <c r="O93" s="61">
        <f>'1.2.4. Электрооборудование'!G13</f>
        <v>8753.9917630923592</v>
      </c>
      <c r="P93" s="61">
        <f>O93/O6/12</f>
        <v>1.1370001770433757</v>
      </c>
    </row>
    <row r="94" spans="1:16">
      <c r="A94" s="10"/>
      <c r="B94" s="59" t="s">
        <v>162</v>
      </c>
      <c r="C94" s="5"/>
      <c r="D94" s="12" t="s">
        <v>94</v>
      </c>
      <c r="E94" s="5"/>
      <c r="F94" s="14"/>
      <c r="G94" s="14">
        <f>'1.2.4. Электрооборудование'!G14</f>
        <v>1400</v>
      </c>
      <c r="H94" s="12"/>
      <c r="I94" s="14"/>
      <c r="J94" s="60"/>
      <c r="K94" s="23"/>
      <c r="L94" s="23"/>
      <c r="M94" s="24">
        <f t="shared" si="18"/>
        <v>1400</v>
      </c>
      <c r="N94" s="23">
        <f>O94</f>
        <v>1400</v>
      </c>
      <c r="O94" s="61">
        <f>'1.2.4. Электрооборудование'!G14</f>
        <v>1400</v>
      </c>
      <c r="P94" s="61">
        <f>O94/O6/12</f>
        <v>0.18183707398171237</v>
      </c>
    </row>
    <row r="95" spans="1:16">
      <c r="A95" s="10"/>
      <c r="B95" s="59" t="s">
        <v>163</v>
      </c>
      <c r="C95" s="5"/>
      <c r="D95" s="12" t="s">
        <v>94</v>
      </c>
      <c r="E95" s="5"/>
      <c r="F95" s="14"/>
      <c r="G95" s="12"/>
      <c r="H95" s="12"/>
      <c r="I95" s="14"/>
      <c r="J95" s="60"/>
      <c r="K95" s="23"/>
      <c r="L95" s="23"/>
      <c r="M95" s="24">
        <f t="shared" si="18"/>
        <v>0</v>
      </c>
      <c r="N95" s="23"/>
      <c r="O95" s="61"/>
      <c r="P95" s="61"/>
    </row>
    <row r="96" spans="1:16">
      <c r="A96" s="10"/>
      <c r="B96" s="59" t="s">
        <v>164</v>
      </c>
      <c r="C96" s="5"/>
      <c r="D96" s="12" t="s">
        <v>333</v>
      </c>
      <c r="E96" s="5"/>
      <c r="F96" s="14"/>
      <c r="G96" s="12"/>
      <c r="H96" s="12"/>
      <c r="I96" s="14"/>
      <c r="J96" s="60"/>
      <c r="K96" s="23"/>
      <c r="L96" s="23"/>
      <c r="M96" s="24">
        <f t="shared" si="18"/>
        <v>0</v>
      </c>
      <c r="N96" s="23"/>
      <c r="O96" s="61"/>
      <c r="P96" s="61"/>
    </row>
    <row r="97" spans="1:16">
      <c r="A97" s="10"/>
      <c r="B97" s="59" t="s">
        <v>165</v>
      </c>
      <c r="C97" s="5"/>
      <c r="D97" s="12" t="s">
        <v>94</v>
      </c>
      <c r="E97" s="5"/>
      <c r="F97" s="14"/>
      <c r="G97" s="12"/>
      <c r="H97" s="12"/>
      <c r="I97" s="14"/>
      <c r="J97" s="60"/>
      <c r="K97" s="23"/>
      <c r="L97" s="23"/>
      <c r="M97" s="24">
        <f t="shared" si="18"/>
        <v>0</v>
      </c>
      <c r="N97" s="23"/>
      <c r="O97" s="61"/>
      <c r="P97" s="61"/>
    </row>
    <row r="98" spans="1:16">
      <c r="A98" s="10"/>
      <c r="B98" s="59" t="s">
        <v>166</v>
      </c>
      <c r="C98" s="5"/>
      <c r="D98" s="12" t="s">
        <v>94</v>
      </c>
      <c r="E98" s="5"/>
      <c r="F98" s="14"/>
      <c r="G98" s="12"/>
      <c r="H98" s="12"/>
      <c r="I98" s="14"/>
      <c r="J98" s="60"/>
      <c r="K98" s="23"/>
      <c r="L98" s="23"/>
      <c r="M98" s="24">
        <f t="shared" si="18"/>
        <v>0</v>
      </c>
      <c r="N98" s="14"/>
      <c r="O98" s="61"/>
      <c r="P98" s="61"/>
    </row>
    <row r="99" spans="1:16" ht="39.75" customHeight="1">
      <c r="A99" s="169" t="s">
        <v>37</v>
      </c>
      <c r="B99" s="170" t="s">
        <v>300</v>
      </c>
      <c r="C99" s="172"/>
      <c r="D99" s="172"/>
      <c r="E99" s="173">
        <f>E100+E107+E117</f>
        <v>99659.54436116849</v>
      </c>
      <c r="F99" s="173">
        <f t="shared" ref="F99:M99" si="19">F100+F107+F117</f>
        <v>30097.182397072873</v>
      </c>
      <c r="G99" s="173">
        <f t="shared" si="19"/>
        <v>1785.9447960596501</v>
      </c>
      <c r="H99" s="173">
        <f t="shared" si="19"/>
        <v>0</v>
      </c>
      <c r="I99" s="173">
        <f t="shared" si="19"/>
        <v>0</v>
      </c>
      <c r="J99" s="173">
        <f t="shared" si="19"/>
        <v>0</v>
      </c>
      <c r="K99" s="173">
        <f t="shared" si="19"/>
        <v>309.8953521574324</v>
      </c>
      <c r="L99" s="173">
        <f t="shared" si="19"/>
        <v>0</v>
      </c>
      <c r="M99" s="173">
        <f t="shared" si="19"/>
        <v>131852.56690645844</v>
      </c>
      <c r="N99" s="174">
        <f>N100+N107+N117</f>
        <v>131852.56690645844</v>
      </c>
      <c r="O99" s="174">
        <f>O100+O107+O117</f>
        <v>131852.56690645844</v>
      </c>
      <c r="P99" s="174">
        <f>P100+P107+P117</f>
        <v>17.125489259463116</v>
      </c>
    </row>
    <row r="100" spans="1:16" ht="30.75" customHeight="1">
      <c r="A100" s="186" t="s">
        <v>167</v>
      </c>
      <c r="B100" s="187" t="s">
        <v>357</v>
      </c>
      <c r="C100" s="179" t="s">
        <v>168</v>
      </c>
      <c r="D100" s="179"/>
      <c r="E100" s="180">
        <f>SUM(E101:E106)</f>
        <v>49003.615883060578</v>
      </c>
      <c r="F100" s="180">
        <f t="shared" ref="F100:M100" si="20">SUM(F101:F106)</f>
        <v>14799.09199668429</v>
      </c>
      <c r="G100" s="180">
        <f t="shared" si="20"/>
        <v>580.99918560047217</v>
      </c>
      <c r="H100" s="180">
        <f t="shared" si="20"/>
        <v>0</v>
      </c>
      <c r="I100" s="180">
        <f t="shared" si="20"/>
        <v>0</v>
      </c>
      <c r="J100" s="180">
        <f t="shared" si="20"/>
        <v>0</v>
      </c>
      <c r="K100" s="180">
        <f t="shared" si="20"/>
        <v>87.149877840070829</v>
      </c>
      <c r="L100" s="180">
        <f t="shared" si="20"/>
        <v>0</v>
      </c>
      <c r="M100" s="180">
        <f t="shared" si="20"/>
        <v>64470.856943185412</v>
      </c>
      <c r="N100" s="184">
        <f>SUM(N101:N106)</f>
        <v>64470.856943185419</v>
      </c>
      <c r="O100" s="184">
        <f>SUM(O101:O106)</f>
        <v>64470.856943185419</v>
      </c>
      <c r="P100" s="184">
        <f>SUM(P101:P106)</f>
        <v>8.3737085597445731</v>
      </c>
    </row>
    <row r="101" spans="1:16">
      <c r="A101" s="10"/>
      <c r="B101" s="59" t="s">
        <v>169</v>
      </c>
      <c r="C101" s="5"/>
      <c r="D101" s="5" t="s">
        <v>170</v>
      </c>
      <c r="E101" s="217">
        <f>'1.3.1. Уборка МОП'!F7</f>
        <v>49003.615883060578</v>
      </c>
      <c r="F101" s="217">
        <f>'1.3.1. Уборка МОП'!F8</f>
        <v>14799.09199668429</v>
      </c>
      <c r="G101" s="217">
        <f>'1.3.1. Уборка МОП'!F9</f>
        <v>580.99918560047217</v>
      </c>
      <c r="H101" s="12"/>
      <c r="I101" s="14"/>
      <c r="J101" s="60"/>
      <c r="K101" s="217">
        <f>'1.3.1. Уборка МОП'!F10</f>
        <v>87.149877840070829</v>
      </c>
      <c r="L101" s="23"/>
      <c r="M101" s="24">
        <f t="shared" si="18"/>
        <v>64470.856943185412</v>
      </c>
      <c r="N101" s="217">
        <f>O101</f>
        <v>64470.856943185419</v>
      </c>
      <c r="O101" s="217">
        <f>'1.3.1. Уборка МОП'!H15</f>
        <v>64470.856943185419</v>
      </c>
      <c r="P101" s="217">
        <f>O101/O6/12</f>
        <v>8.3737085597445731</v>
      </c>
    </row>
    <row r="102" spans="1:16">
      <c r="A102" s="10"/>
      <c r="B102" s="59" t="s">
        <v>171</v>
      </c>
      <c r="C102" s="5"/>
      <c r="D102" s="5" t="s">
        <v>172</v>
      </c>
      <c r="E102" s="226"/>
      <c r="F102" s="218"/>
      <c r="G102" s="218"/>
      <c r="H102" s="12"/>
      <c r="I102" s="14"/>
      <c r="J102" s="60"/>
      <c r="K102" s="218"/>
      <c r="L102" s="23"/>
      <c r="M102" s="24">
        <f t="shared" si="18"/>
        <v>0</v>
      </c>
      <c r="N102" s="218"/>
      <c r="O102" s="218"/>
      <c r="P102" s="218"/>
    </row>
    <row r="103" spans="1:16">
      <c r="A103" s="10"/>
      <c r="B103" s="59" t="s">
        <v>173</v>
      </c>
      <c r="C103" s="5"/>
      <c r="D103" s="5" t="s">
        <v>174</v>
      </c>
      <c r="E103" s="226"/>
      <c r="F103" s="218"/>
      <c r="G103" s="218"/>
      <c r="H103" s="12"/>
      <c r="I103" s="14"/>
      <c r="J103" s="60"/>
      <c r="K103" s="218"/>
      <c r="L103" s="23"/>
      <c r="M103" s="24">
        <f t="shared" si="18"/>
        <v>0</v>
      </c>
      <c r="N103" s="218"/>
      <c r="O103" s="218"/>
      <c r="P103" s="218"/>
    </row>
    <row r="104" spans="1:16">
      <c r="A104" s="10"/>
      <c r="B104" s="59" t="s">
        <v>175</v>
      </c>
      <c r="C104" s="5"/>
      <c r="D104" s="5" t="s">
        <v>88</v>
      </c>
      <c r="E104" s="226"/>
      <c r="F104" s="218"/>
      <c r="G104" s="218"/>
      <c r="H104" s="12"/>
      <c r="I104" s="14"/>
      <c r="J104" s="60"/>
      <c r="K104" s="218"/>
      <c r="L104" s="23"/>
      <c r="M104" s="24">
        <f t="shared" si="18"/>
        <v>0</v>
      </c>
      <c r="N104" s="218"/>
      <c r="O104" s="218"/>
      <c r="P104" s="218"/>
    </row>
    <row r="105" spans="1:16">
      <c r="A105" s="10"/>
      <c r="B105" s="59" t="s">
        <v>176</v>
      </c>
      <c r="C105" s="5"/>
      <c r="D105" s="5" t="s">
        <v>177</v>
      </c>
      <c r="E105" s="227"/>
      <c r="F105" s="219"/>
      <c r="G105" s="219"/>
      <c r="H105" s="12"/>
      <c r="I105" s="14"/>
      <c r="J105" s="60"/>
      <c r="K105" s="219"/>
      <c r="L105" s="23"/>
      <c r="M105" s="24">
        <f t="shared" si="18"/>
        <v>0</v>
      </c>
      <c r="N105" s="219"/>
      <c r="O105" s="219"/>
      <c r="P105" s="219"/>
    </row>
    <row r="106" spans="1:16" ht="21.75" customHeight="1">
      <c r="A106" s="10"/>
      <c r="B106" s="59" t="s">
        <v>358</v>
      </c>
      <c r="C106" s="5"/>
      <c r="D106" s="5" t="s">
        <v>333</v>
      </c>
      <c r="E106" s="14"/>
      <c r="F106" s="14"/>
      <c r="G106" s="14"/>
      <c r="H106" s="12"/>
      <c r="I106" s="14"/>
      <c r="J106" s="60"/>
      <c r="K106" s="121"/>
      <c r="L106" s="121"/>
      <c r="M106" s="24">
        <f t="shared" si="18"/>
        <v>0</v>
      </c>
      <c r="N106" s="122"/>
      <c r="O106" s="122"/>
      <c r="P106" s="122">
        <f>O106/O6/12</f>
        <v>0</v>
      </c>
    </row>
    <row r="107" spans="1:16" ht="23.25" customHeight="1">
      <c r="A107" s="186" t="s">
        <v>178</v>
      </c>
      <c r="B107" s="187" t="s">
        <v>179</v>
      </c>
      <c r="C107" s="179" t="s">
        <v>180</v>
      </c>
      <c r="D107" s="179"/>
      <c r="E107" s="180">
        <f>SUM(E108:E116)</f>
        <v>50655.928478107904</v>
      </c>
      <c r="F107" s="180">
        <f t="shared" ref="F107:M107" si="21">SUM(F108:F116)</f>
        <v>15298.090400388583</v>
      </c>
      <c r="G107" s="180">
        <f t="shared" si="21"/>
        <v>1204.9456104591779</v>
      </c>
      <c r="H107" s="180">
        <f t="shared" si="21"/>
        <v>0</v>
      </c>
      <c r="I107" s="180">
        <f t="shared" si="21"/>
        <v>0</v>
      </c>
      <c r="J107" s="180">
        <f t="shared" si="21"/>
        <v>0</v>
      </c>
      <c r="K107" s="180">
        <f t="shared" si="21"/>
        <v>222.74547431736158</v>
      </c>
      <c r="L107" s="180">
        <f t="shared" si="21"/>
        <v>0</v>
      </c>
      <c r="M107" s="180">
        <f t="shared" si="21"/>
        <v>67381.709963273024</v>
      </c>
      <c r="N107" s="180">
        <f>N108+N115</f>
        <v>67381.709963273024</v>
      </c>
      <c r="O107" s="180">
        <f>O108+O115</f>
        <v>67381.709963273024</v>
      </c>
      <c r="P107" s="180">
        <f>P108+P115</f>
        <v>8.7517806997185446</v>
      </c>
    </row>
    <row r="108" spans="1:16">
      <c r="A108" s="10"/>
      <c r="B108" s="59" t="s">
        <v>181</v>
      </c>
      <c r="C108" s="5"/>
      <c r="D108" s="5" t="s">
        <v>182</v>
      </c>
      <c r="E108" s="217">
        <f>'1.3.2.Уборка зем.участка'!F7</f>
        <v>49003.615883060578</v>
      </c>
      <c r="F108" s="217">
        <f>'1.3.2.Уборка зем.участка'!F8</f>
        <v>14799.09199668429</v>
      </c>
      <c r="G108" s="217">
        <f>'1.3.2.Уборка зем.участка'!F9</f>
        <v>784.90928297432868</v>
      </c>
      <c r="H108" s="12"/>
      <c r="I108" s="14"/>
      <c r="J108" s="60"/>
      <c r="K108" s="217">
        <f>'1.3.2.Уборка зем.участка'!F10</f>
        <v>117.7363924461493</v>
      </c>
      <c r="L108" s="23"/>
      <c r="M108" s="24">
        <f t="shared" si="18"/>
        <v>64705.353555165348</v>
      </c>
      <c r="N108" s="217">
        <f>O108</f>
        <v>64705.353555165348</v>
      </c>
      <c r="O108" s="217">
        <f>'1.3.2.Уборка зем.участка'!H15</f>
        <v>64705.353555165348</v>
      </c>
      <c r="P108" s="217">
        <f>O108/O6/12</f>
        <v>8.4041658295881838</v>
      </c>
    </row>
    <row r="109" spans="1:16">
      <c r="A109" s="10"/>
      <c r="B109" s="59" t="s">
        <v>183</v>
      </c>
      <c r="C109" s="5"/>
      <c r="D109" s="5" t="s">
        <v>182</v>
      </c>
      <c r="E109" s="226"/>
      <c r="F109" s="218"/>
      <c r="G109" s="218"/>
      <c r="H109" s="12"/>
      <c r="I109" s="14"/>
      <c r="J109" s="60"/>
      <c r="K109" s="218"/>
      <c r="L109" s="23"/>
      <c r="M109" s="24">
        <f t="shared" si="18"/>
        <v>0</v>
      </c>
      <c r="N109" s="218"/>
      <c r="O109" s="218"/>
      <c r="P109" s="218"/>
    </row>
    <row r="110" spans="1:16">
      <c r="A110" s="10"/>
      <c r="B110" s="59" t="s">
        <v>184</v>
      </c>
      <c r="C110" s="5"/>
      <c r="D110" s="12" t="s">
        <v>94</v>
      </c>
      <c r="E110" s="226"/>
      <c r="F110" s="218"/>
      <c r="G110" s="218"/>
      <c r="H110" s="12"/>
      <c r="I110" s="14"/>
      <c r="J110" s="60"/>
      <c r="K110" s="218"/>
      <c r="L110" s="23"/>
      <c r="M110" s="24">
        <f t="shared" si="18"/>
        <v>0</v>
      </c>
      <c r="N110" s="218"/>
      <c r="O110" s="218"/>
      <c r="P110" s="218"/>
    </row>
    <row r="111" spans="1:16" ht="34.5" customHeight="1">
      <c r="A111" s="10"/>
      <c r="B111" s="59" t="s">
        <v>185</v>
      </c>
      <c r="C111" s="5"/>
      <c r="D111" s="58" t="s">
        <v>186</v>
      </c>
      <c r="E111" s="226"/>
      <c r="F111" s="218"/>
      <c r="G111" s="218"/>
      <c r="H111" s="12"/>
      <c r="I111" s="14"/>
      <c r="J111" s="60"/>
      <c r="K111" s="218"/>
      <c r="L111" s="23"/>
      <c r="M111" s="24">
        <f t="shared" si="18"/>
        <v>0</v>
      </c>
      <c r="N111" s="218"/>
      <c r="O111" s="218"/>
      <c r="P111" s="218"/>
    </row>
    <row r="112" spans="1:16" ht="23.25" customHeight="1">
      <c r="A112" s="10"/>
      <c r="B112" s="59" t="s">
        <v>187</v>
      </c>
      <c r="C112" s="5"/>
      <c r="D112" s="12" t="s">
        <v>94</v>
      </c>
      <c r="E112" s="226"/>
      <c r="F112" s="218"/>
      <c r="G112" s="218"/>
      <c r="H112" s="12"/>
      <c r="I112" s="14"/>
      <c r="J112" s="60"/>
      <c r="K112" s="218"/>
      <c r="L112" s="23"/>
      <c r="M112" s="24">
        <f t="shared" si="18"/>
        <v>0</v>
      </c>
      <c r="N112" s="218"/>
      <c r="O112" s="218"/>
      <c r="P112" s="218"/>
    </row>
    <row r="113" spans="1:16">
      <c r="A113" s="10"/>
      <c r="B113" s="59" t="s">
        <v>189</v>
      </c>
      <c r="C113" s="5"/>
      <c r="D113" s="12"/>
      <c r="E113" s="226"/>
      <c r="F113" s="218"/>
      <c r="G113" s="218"/>
      <c r="H113" s="12"/>
      <c r="I113" s="14"/>
      <c r="J113" s="60"/>
      <c r="K113" s="218"/>
      <c r="L113" s="23"/>
      <c r="M113" s="24">
        <f t="shared" si="18"/>
        <v>0</v>
      </c>
      <c r="N113" s="218"/>
      <c r="O113" s="218"/>
      <c r="P113" s="218"/>
    </row>
    <row r="114" spans="1:16">
      <c r="A114" s="10"/>
      <c r="B114" s="59" t="s">
        <v>190</v>
      </c>
      <c r="C114" s="5"/>
      <c r="D114" s="5" t="s">
        <v>182</v>
      </c>
      <c r="E114" s="227"/>
      <c r="F114" s="219"/>
      <c r="G114" s="219"/>
      <c r="H114" s="12"/>
      <c r="I114" s="14"/>
      <c r="J114" s="60"/>
      <c r="K114" s="219"/>
      <c r="L114" s="23"/>
      <c r="M114" s="24">
        <f t="shared" si="18"/>
        <v>0</v>
      </c>
      <c r="N114" s="219"/>
      <c r="O114" s="219"/>
      <c r="P114" s="219"/>
    </row>
    <row r="115" spans="1:16">
      <c r="A115" s="10"/>
      <c r="B115" s="59" t="s">
        <v>202</v>
      </c>
      <c r="C115" s="5"/>
      <c r="D115" s="5" t="s">
        <v>333</v>
      </c>
      <c r="E115" s="14">
        <f>'1.3.2. Скос травы'!H7</f>
        <v>1652.3125950473252</v>
      </c>
      <c r="F115" s="14">
        <f>'1.3.2. Скос травы'!H8</f>
        <v>498.99840370429217</v>
      </c>
      <c r="G115" s="14">
        <f>'1.3.2. Скос травы'!H9</f>
        <v>420.03632748484921</v>
      </c>
      <c r="H115" s="12"/>
      <c r="I115" s="14"/>
      <c r="J115" s="60"/>
      <c r="K115" s="23">
        <f>'1.3.2. Скос травы'!H10</f>
        <v>105.0090818712123</v>
      </c>
      <c r="L115" s="23"/>
      <c r="M115" s="24">
        <f t="shared" si="18"/>
        <v>2676.3564081076788</v>
      </c>
      <c r="N115" s="23">
        <f>'1.3.2. Скос травы'!J15</f>
        <v>2676.3564081076793</v>
      </c>
      <c r="O115" s="61">
        <f>'1.3.2. Скос травы'!J15</f>
        <v>2676.3564081076793</v>
      </c>
      <c r="P115" s="61">
        <f>O115/O6/12</f>
        <v>0.34761487013036146</v>
      </c>
    </row>
    <row r="116" spans="1:16">
      <c r="A116" s="10"/>
      <c r="B116" s="59" t="s">
        <v>188</v>
      </c>
      <c r="C116" s="5"/>
      <c r="D116" s="12" t="s">
        <v>94</v>
      </c>
      <c r="E116" s="5"/>
      <c r="F116" s="14"/>
      <c r="G116" s="12"/>
      <c r="H116" s="12"/>
      <c r="I116" s="14"/>
      <c r="J116" s="60"/>
      <c r="K116" s="23"/>
      <c r="L116" s="23"/>
      <c r="M116" s="24">
        <f t="shared" si="18"/>
        <v>0</v>
      </c>
      <c r="N116" s="23"/>
      <c r="O116" s="61"/>
      <c r="P116" s="61"/>
    </row>
    <row r="117" spans="1:16" ht="21" customHeight="1">
      <c r="A117" s="176" t="s">
        <v>191</v>
      </c>
      <c r="B117" s="187" t="s">
        <v>192</v>
      </c>
      <c r="C117" s="179"/>
      <c r="D117" s="179"/>
      <c r="E117" s="180">
        <f>SUM(E118:E127)</f>
        <v>0</v>
      </c>
      <c r="F117" s="180">
        <f t="shared" ref="F117:M117" si="22">SUM(F118:F127)</f>
        <v>0</v>
      </c>
      <c r="G117" s="180">
        <f t="shared" si="22"/>
        <v>0</v>
      </c>
      <c r="H117" s="180">
        <f t="shared" si="22"/>
        <v>0</v>
      </c>
      <c r="I117" s="180">
        <f t="shared" si="22"/>
        <v>0</v>
      </c>
      <c r="J117" s="180">
        <f t="shared" si="22"/>
        <v>0</v>
      </c>
      <c r="K117" s="180">
        <f t="shared" si="22"/>
        <v>0</v>
      </c>
      <c r="L117" s="180">
        <f t="shared" si="22"/>
        <v>0</v>
      </c>
      <c r="M117" s="180">
        <f t="shared" si="22"/>
        <v>0</v>
      </c>
      <c r="N117" s="180">
        <f>SUM(N118:N127)</f>
        <v>0</v>
      </c>
      <c r="O117" s="180">
        <f>SUM(O118:O127)</f>
        <v>0</v>
      </c>
      <c r="P117" s="180">
        <f>SUM(P118:P127)</f>
        <v>0</v>
      </c>
    </row>
    <row r="118" spans="1:16">
      <c r="A118" s="10"/>
      <c r="B118" s="59" t="s">
        <v>193</v>
      </c>
      <c r="C118" s="5"/>
      <c r="D118" s="5" t="s">
        <v>333</v>
      </c>
      <c r="E118" s="5"/>
      <c r="F118" s="14"/>
      <c r="G118" s="12"/>
      <c r="H118" s="12"/>
      <c r="I118" s="14"/>
      <c r="J118" s="60"/>
      <c r="K118" s="23"/>
      <c r="L118" s="23"/>
      <c r="M118" s="24">
        <f t="shared" si="18"/>
        <v>0</v>
      </c>
      <c r="N118" s="23"/>
      <c r="O118" s="61"/>
      <c r="P118" s="61"/>
    </row>
    <row r="119" spans="1:16">
      <c r="A119" s="10"/>
      <c r="B119" s="59" t="s">
        <v>194</v>
      </c>
      <c r="C119" s="5"/>
      <c r="D119" s="5" t="s">
        <v>333</v>
      </c>
      <c r="E119" s="5"/>
      <c r="F119" s="14"/>
      <c r="G119" s="12"/>
      <c r="H119" s="12"/>
      <c r="I119" s="14"/>
      <c r="J119" s="60"/>
      <c r="K119" s="23"/>
      <c r="L119" s="23"/>
      <c r="M119" s="24">
        <f t="shared" si="18"/>
        <v>0</v>
      </c>
      <c r="N119" s="23"/>
      <c r="O119" s="61"/>
      <c r="P119" s="61"/>
    </row>
    <row r="120" spans="1:16">
      <c r="A120" s="10"/>
      <c r="B120" s="59" t="s">
        <v>195</v>
      </c>
      <c r="C120" s="5"/>
      <c r="D120" s="5" t="s">
        <v>333</v>
      </c>
      <c r="E120" s="5"/>
      <c r="F120" s="14"/>
      <c r="G120" s="12"/>
      <c r="H120" s="12"/>
      <c r="I120" s="14"/>
      <c r="J120" s="60"/>
      <c r="K120" s="23"/>
      <c r="L120" s="23"/>
      <c r="M120" s="24">
        <f t="shared" si="18"/>
        <v>0</v>
      </c>
      <c r="N120" s="23"/>
      <c r="O120" s="61"/>
      <c r="P120" s="61"/>
    </row>
    <row r="121" spans="1:16">
      <c r="A121" s="10"/>
      <c r="B121" s="59" t="s">
        <v>196</v>
      </c>
      <c r="C121" s="5"/>
      <c r="D121" s="5" t="s">
        <v>333</v>
      </c>
      <c r="E121" s="5"/>
      <c r="F121" s="14"/>
      <c r="G121" s="12"/>
      <c r="H121" s="12"/>
      <c r="I121" s="14"/>
      <c r="J121" s="60"/>
      <c r="K121" s="23"/>
      <c r="L121" s="23"/>
      <c r="M121" s="24">
        <f t="shared" si="18"/>
        <v>0</v>
      </c>
      <c r="N121" s="23"/>
      <c r="O121" s="61"/>
      <c r="P121" s="61"/>
    </row>
    <row r="122" spans="1:16">
      <c r="A122" s="10"/>
      <c r="B122" s="59" t="s">
        <v>197</v>
      </c>
      <c r="C122" s="5"/>
      <c r="D122" s="5" t="s">
        <v>333</v>
      </c>
      <c r="E122" s="14"/>
      <c r="F122" s="14"/>
      <c r="G122" s="12"/>
      <c r="H122" s="12"/>
      <c r="I122" s="14"/>
      <c r="J122" s="60"/>
      <c r="K122" s="23"/>
      <c r="L122" s="23"/>
      <c r="M122" s="24">
        <f t="shared" si="18"/>
        <v>0</v>
      </c>
      <c r="N122" s="23"/>
      <c r="O122" s="61"/>
      <c r="P122" s="61"/>
    </row>
    <row r="123" spans="1:16">
      <c r="A123" s="10"/>
      <c r="B123" s="59" t="s">
        <v>198</v>
      </c>
      <c r="C123" s="5"/>
      <c r="D123" s="5" t="s">
        <v>333</v>
      </c>
      <c r="E123" s="14"/>
      <c r="F123" s="14"/>
      <c r="G123" s="14"/>
      <c r="H123" s="12"/>
      <c r="I123" s="14"/>
      <c r="J123" s="60"/>
      <c r="K123" s="23"/>
      <c r="L123" s="23"/>
      <c r="M123" s="24">
        <f t="shared" si="18"/>
        <v>0</v>
      </c>
      <c r="N123" s="23"/>
      <c r="O123" s="61"/>
      <c r="P123" s="61"/>
    </row>
    <row r="124" spans="1:16">
      <c r="A124" s="10"/>
      <c r="B124" s="59" t="s">
        <v>199</v>
      </c>
      <c r="C124" s="5"/>
      <c r="D124" s="5" t="s">
        <v>333</v>
      </c>
      <c r="E124" s="5"/>
      <c r="F124" s="14"/>
      <c r="G124" s="14"/>
      <c r="H124" s="12"/>
      <c r="I124" s="14"/>
      <c r="J124" s="60"/>
      <c r="K124" s="23"/>
      <c r="L124" s="23"/>
      <c r="M124" s="24">
        <f t="shared" si="18"/>
        <v>0</v>
      </c>
      <c r="N124" s="23"/>
      <c r="O124" s="61"/>
      <c r="P124" s="61"/>
    </row>
    <row r="125" spans="1:16">
      <c r="A125" s="10"/>
      <c r="B125" s="59" t="s">
        <v>200</v>
      </c>
      <c r="C125" s="5"/>
      <c r="D125" s="5" t="s">
        <v>333</v>
      </c>
      <c r="E125" s="5"/>
      <c r="F125" s="14"/>
      <c r="G125" s="14"/>
      <c r="H125" s="12"/>
      <c r="I125" s="14"/>
      <c r="J125" s="60"/>
      <c r="K125" s="23"/>
      <c r="L125" s="23"/>
      <c r="M125" s="24">
        <f t="shared" si="18"/>
        <v>0</v>
      </c>
      <c r="N125" s="23"/>
      <c r="O125" s="61"/>
      <c r="P125" s="61"/>
    </row>
    <row r="126" spans="1:16">
      <c r="A126" s="10"/>
      <c r="B126" s="59" t="s">
        <v>362</v>
      </c>
      <c r="C126" s="5"/>
      <c r="D126" s="5" t="s">
        <v>333</v>
      </c>
      <c r="E126" s="14"/>
      <c r="F126" s="14"/>
      <c r="G126" s="14"/>
      <c r="H126" s="12"/>
      <c r="I126" s="14"/>
      <c r="J126" s="60"/>
      <c r="K126" s="123"/>
      <c r="L126" s="123"/>
      <c r="M126" s="24">
        <f t="shared" si="18"/>
        <v>0</v>
      </c>
      <c r="N126" s="123"/>
      <c r="O126" s="124"/>
      <c r="P126" s="124">
        <f>O126/O6/12</f>
        <v>0</v>
      </c>
    </row>
    <row r="127" spans="1:16">
      <c r="A127" s="10"/>
      <c r="B127" s="59" t="s">
        <v>201</v>
      </c>
      <c r="C127" s="5"/>
      <c r="D127" s="5" t="s">
        <v>333</v>
      </c>
      <c r="E127" s="5"/>
      <c r="F127" s="14"/>
      <c r="G127" s="12"/>
      <c r="H127" s="12"/>
      <c r="I127" s="14"/>
      <c r="J127" s="12"/>
      <c r="K127" s="14"/>
      <c r="L127" s="14"/>
      <c r="M127" s="53">
        <f t="shared" si="18"/>
        <v>0</v>
      </c>
      <c r="N127" s="14"/>
      <c r="O127" s="61"/>
      <c r="P127" s="61"/>
    </row>
    <row r="128" spans="1:16" ht="33" customHeight="1">
      <c r="A128" s="169" t="s">
        <v>38</v>
      </c>
      <c r="B128" s="175" t="s">
        <v>203</v>
      </c>
      <c r="C128" s="172" t="s">
        <v>168</v>
      </c>
      <c r="D128" s="172"/>
      <c r="E128" s="174">
        <f t="shared" ref="E128:M128" si="23">E129+E132</f>
        <v>0</v>
      </c>
      <c r="F128" s="174">
        <f t="shared" si="23"/>
        <v>0</v>
      </c>
      <c r="G128" s="174">
        <f t="shared" si="23"/>
        <v>0</v>
      </c>
      <c r="H128" s="174">
        <f t="shared" si="23"/>
        <v>0</v>
      </c>
      <c r="I128" s="174">
        <f t="shared" si="23"/>
        <v>0</v>
      </c>
      <c r="J128" s="174">
        <f t="shared" si="23"/>
        <v>0</v>
      </c>
      <c r="K128" s="174">
        <f t="shared" si="23"/>
        <v>0</v>
      </c>
      <c r="L128" s="174">
        <f t="shared" si="23"/>
        <v>0</v>
      </c>
      <c r="M128" s="174">
        <f t="shared" si="23"/>
        <v>0</v>
      </c>
      <c r="N128" s="173">
        <f>N129+N132</f>
        <v>0</v>
      </c>
      <c r="O128" s="174">
        <f>O129+O132</f>
        <v>0</v>
      </c>
      <c r="P128" s="173">
        <f>P129+P132</f>
        <v>0</v>
      </c>
    </row>
    <row r="129" spans="1:17" ht="30">
      <c r="A129" s="176" t="s">
        <v>204</v>
      </c>
      <c r="B129" s="177" t="s">
        <v>205</v>
      </c>
      <c r="C129" s="179"/>
      <c r="D129" s="179"/>
      <c r="E129" s="185">
        <f t="shared" ref="E129:M129" si="24">SUM(E130:E131)</f>
        <v>0</v>
      </c>
      <c r="F129" s="185">
        <f t="shared" si="24"/>
        <v>0</v>
      </c>
      <c r="G129" s="185">
        <f t="shared" si="24"/>
        <v>0</v>
      </c>
      <c r="H129" s="185">
        <f t="shared" si="24"/>
        <v>0</v>
      </c>
      <c r="I129" s="185">
        <f t="shared" si="24"/>
        <v>0</v>
      </c>
      <c r="J129" s="185">
        <f t="shared" si="24"/>
        <v>0</v>
      </c>
      <c r="K129" s="185">
        <f t="shared" si="24"/>
        <v>0</v>
      </c>
      <c r="L129" s="185">
        <f t="shared" si="24"/>
        <v>0</v>
      </c>
      <c r="M129" s="185">
        <f t="shared" si="24"/>
        <v>0</v>
      </c>
      <c r="N129" s="180">
        <f>SUM(N130:N131)</f>
        <v>0</v>
      </c>
      <c r="O129" s="185">
        <f>SUM(O130:O131)</f>
        <v>0</v>
      </c>
      <c r="P129" s="185">
        <f>SUM(P130:P131)</f>
        <v>0</v>
      </c>
    </row>
    <row r="130" spans="1:17" ht="39" customHeight="1">
      <c r="A130" s="10"/>
      <c r="B130" s="59" t="s">
        <v>206</v>
      </c>
      <c r="C130" s="5"/>
      <c r="D130" s="9" t="s">
        <v>334</v>
      </c>
      <c r="E130" s="5"/>
      <c r="F130" s="14"/>
      <c r="G130" s="12"/>
      <c r="H130" s="12"/>
      <c r="I130" s="14"/>
      <c r="J130" s="23"/>
      <c r="K130" s="23"/>
      <c r="L130" s="23"/>
      <c r="M130" s="24">
        <f t="shared" si="18"/>
        <v>0</v>
      </c>
      <c r="N130" s="23"/>
      <c r="O130" s="61"/>
      <c r="P130" s="61"/>
    </row>
    <row r="131" spans="1:17" ht="33.75" customHeight="1">
      <c r="A131" s="10"/>
      <c r="B131" s="59" t="s">
        <v>207</v>
      </c>
      <c r="C131" s="5"/>
      <c r="D131" s="9" t="s">
        <v>334</v>
      </c>
      <c r="E131" s="5"/>
      <c r="F131" s="14"/>
      <c r="G131" s="12"/>
      <c r="H131" s="12"/>
      <c r="I131" s="14"/>
      <c r="J131" s="23"/>
      <c r="K131" s="23"/>
      <c r="L131" s="23"/>
      <c r="M131" s="24">
        <f t="shared" si="18"/>
        <v>0</v>
      </c>
      <c r="N131" s="14"/>
      <c r="O131" s="61"/>
      <c r="P131" s="61"/>
    </row>
    <row r="132" spans="1:17" ht="21.75" customHeight="1">
      <c r="A132" s="176" t="s">
        <v>208</v>
      </c>
      <c r="B132" s="187" t="s">
        <v>209</v>
      </c>
      <c r="C132" s="179" t="s">
        <v>210</v>
      </c>
      <c r="D132" s="179"/>
      <c r="E132" s="185">
        <f t="shared" ref="E132:M132" si="25">E133</f>
        <v>0</v>
      </c>
      <c r="F132" s="185">
        <f t="shared" si="25"/>
        <v>0</v>
      </c>
      <c r="G132" s="185">
        <f t="shared" si="25"/>
        <v>0</v>
      </c>
      <c r="H132" s="185">
        <f t="shared" si="25"/>
        <v>0</v>
      </c>
      <c r="I132" s="185">
        <f t="shared" si="25"/>
        <v>0</v>
      </c>
      <c r="J132" s="180">
        <f t="shared" si="25"/>
        <v>0</v>
      </c>
      <c r="K132" s="180">
        <f t="shared" si="25"/>
        <v>0</v>
      </c>
      <c r="L132" s="180">
        <f t="shared" si="25"/>
        <v>0</v>
      </c>
      <c r="M132" s="180">
        <f t="shared" si="25"/>
        <v>0</v>
      </c>
      <c r="N132" s="185">
        <f>N133</f>
        <v>0</v>
      </c>
      <c r="O132" s="185">
        <f>O133</f>
        <v>0</v>
      </c>
      <c r="P132" s="185">
        <f>P133</f>
        <v>0</v>
      </c>
    </row>
    <row r="133" spans="1:17" ht="45">
      <c r="A133" s="10"/>
      <c r="B133" s="13" t="s">
        <v>211</v>
      </c>
      <c r="C133" s="5"/>
      <c r="D133" s="9" t="s">
        <v>212</v>
      </c>
      <c r="E133" s="5"/>
      <c r="F133" s="14"/>
      <c r="G133" s="12"/>
      <c r="H133" s="12"/>
      <c r="I133" s="14"/>
      <c r="J133" s="23"/>
      <c r="K133" s="23"/>
      <c r="L133" s="23"/>
      <c r="M133" s="24">
        <f t="shared" si="18"/>
        <v>0</v>
      </c>
      <c r="N133" s="14"/>
      <c r="O133" s="61"/>
      <c r="P133" s="61"/>
    </row>
    <row r="134" spans="1:17" ht="33.75" customHeight="1">
      <c r="A134" s="169" t="s">
        <v>40</v>
      </c>
      <c r="B134" s="175" t="s">
        <v>405</v>
      </c>
      <c r="C134" s="172" t="s">
        <v>213</v>
      </c>
      <c r="D134" s="172"/>
      <c r="E134" s="173">
        <f>E135</f>
        <v>38564.871843293928</v>
      </c>
      <c r="F134" s="173">
        <f t="shared" ref="F134:M134" si="26">F135</f>
        <v>11646.591296674764</v>
      </c>
      <c r="G134" s="173">
        <f t="shared" si="26"/>
        <v>0</v>
      </c>
      <c r="H134" s="173">
        <f t="shared" si="26"/>
        <v>0</v>
      </c>
      <c r="I134" s="173">
        <f t="shared" si="26"/>
        <v>9592.1333472546939</v>
      </c>
      <c r="J134" s="173">
        <f t="shared" si="26"/>
        <v>0</v>
      </c>
      <c r="K134" s="173">
        <f t="shared" si="26"/>
        <v>5784.7307764940897</v>
      </c>
      <c r="L134" s="173">
        <f t="shared" si="26"/>
        <v>0</v>
      </c>
      <c r="M134" s="173">
        <f t="shared" si="26"/>
        <v>65588.327263717481</v>
      </c>
      <c r="N134" s="174">
        <f>N135</f>
        <v>65588.327263717467</v>
      </c>
      <c r="O134" s="174">
        <f>O135</f>
        <v>65588.327263717467</v>
      </c>
      <c r="P134" s="174">
        <f>P135</f>
        <v>8.5188496549923975</v>
      </c>
    </row>
    <row r="135" spans="1:17" ht="51.75" customHeight="1">
      <c r="A135" s="10"/>
      <c r="B135" s="13" t="s">
        <v>214</v>
      </c>
      <c r="C135" s="5"/>
      <c r="D135" s="5" t="s">
        <v>215</v>
      </c>
      <c r="E135" s="14">
        <f>'1.5. АДС'!H7</f>
        <v>38564.871843293928</v>
      </c>
      <c r="F135" s="14">
        <f>'1.5. АДС'!H12</f>
        <v>11646.591296674764</v>
      </c>
      <c r="G135" s="14"/>
      <c r="H135" s="14"/>
      <c r="I135" s="14">
        <f>'1.5. АДС'!H13</f>
        <v>9592.1333472546939</v>
      </c>
      <c r="J135" s="23"/>
      <c r="K135" s="23">
        <f>'1.5. АДС'!H14</f>
        <v>5784.7307764940897</v>
      </c>
      <c r="L135" s="23"/>
      <c r="M135" s="24">
        <f t="shared" si="18"/>
        <v>65588.327263717481</v>
      </c>
      <c r="N135" s="14">
        <f>O135</f>
        <v>65588.327263717467</v>
      </c>
      <c r="O135" s="61">
        <f>'1.5. АДС'!J18</f>
        <v>65588.327263717467</v>
      </c>
      <c r="P135" s="61">
        <f>O135/O6/12</f>
        <v>8.5188496549923975</v>
      </c>
    </row>
    <row r="136" spans="1:17" s="21" customFormat="1" ht="31.5" customHeight="1">
      <c r="A136" s="165" t="s">
        <v>10</v>
      </c>
      <c r="B136" s="166" t="s">
        <v>216</v>
      </c>
      <c r="C136" s="160"/>
      <c r="D136" s="160"/>
      <c r="E136" s="167">
        <f>E137</f>
        <v>56.872698549606191</v>
      </c>
      <c r="F136" s="167">
        <f>F137</f>
        <v>17.175554961981071</v>
      </c>
      <c r="G136" s="167">
        <f t="shared" ref="G136:M136" si="27">G137</f>
        <v>0</v>
      </c>
      <c r="H136" s="167">
        <f t="shared" si="27"/>
        <v>0</v>
      </c>
      <c r="I136" s="167">
        <f t="shared" si="27"/>
        <v>1788.2362766416236</v>
      </c>
      <c r="J136" s="167">
        <f t="shared" si="27"/>
        <v>0</v>
      </c>
      <c r="K136" s="167">
        <f t="shared" si="27"/>
        <v>803.82036906734459</v>
      </c>
      <c r="L136" s="167">
        <f t="shared" si="27"/>
        <v>0</v>
      </c>
      <c r="M136" s="167">
        <f t="shared" si="27"/>
        <v>2666.1048992205556</v>
      </c>
      <c r="N136" s="168">
        <f>N137</f>
        <v>2666.1</v>
      </c>
      <c r="O136" s="168">
        <f>O137</f>
        <v>2666.1</v>
      </c>
      <c r="P136" s="168">
        <f>P137</f>
        <v>0.34628273067331672</v>
      </c>
      <c r="Q136" s="120">
        <f>O136/O6/12</f>
        <v>0.34628273067331672</v>
      </c>
    </row>
    <row r="137" spans="1:17" ht="147.75" customHeight="1">
      <c r="A137" s="10"/>
      <c r="B137" s="13" t="s">
        <v>338</v>
      </c>
      <c r="C137" s="5"/>
      <c r="D137" s="5" t="s">
        <v>404</v>
      </c>
      <c r="E137" s="14">
        <f>'2. Управление'!E11</f>
        <v>56.872698549606191</v>
      </c>
      <c r="F137" s="14">
        <f>'2. Управление'!E12</f>
        <v>17.175554961981071</v>
      </c>
      <c r="G137" s="14"/>
      <c r="H137" s="14"/>
      <c r="I137" s="14">
        <f>'2. Управление'!E13</f>
        <v>1788.2362766416236</v>
      </c>
      <c r="J137" s="23"/>
      <c r="K137" s="23">
        <f>'2. Управление'!E14</f>
        <v>803.82036906734459</v>
      </c>
      <c r="L137" s="23"/>
      <c r="M137" s="24">
        <f>SUM(E137:L137)</f>
        <v>2666.1048992205556</v>
      </c>
      <c r="N137" s="23">
        <f>O137</f>
        <v>2666.1</v>
      </c>
      <c r="O137" s="61">
        <f>'2. Управление'!G18</f>
        <v>2666.1</v>
      </c>
      <c r="P137" s="61">
        <f>O137/O6/12</f>
        <v>0.34628273067331672</v>
      </c>
      <c r="Q137" s="119">
        <v>6</v>
      </c>
    </row>
    <row r="138" spans="1:17" ht="31.9" customHeight="1">
      <c r="A138" s="64"/>
      <c r="B138" s="70" t="s">
        <v>355</v>
      </c>
      <c r="C138" s="18"/>
      <c r="D138" s="18"/>
      <c r="E138" s="53">
        <f t="shared" ref="E138:M138" si="28">E20+E136</f>
        <v>179310.77373572398</v>
      </c>
      <c r="F138" s="53">
        <f t="shared" si="28"/>
        <v>54151.843214252433</v>
      </c>
      <c r="G138" s="53">
        <f t="shared" si="28"/>
        <v>7188.6406480596497</v>
      </c>
      <c r="H138" s="53">
        <f t="shared" si="28"/>
        <v>4216.8784017500002</v>
      </c>
      <c r="I138" s="53">
        <f t="shared" si="28"/>
        <v>11380.369623896317</v>
      </c>
      <c r="J138" s="53">
        <f t="shared" si="28"/>
        <v>0</v>
      </c>
      <c r="K138" s="53">
        <f t="shared" si="28"/>
        <v>8289.0367966497979</v>
      </c>
      <c r="L138" s="53">
        <f t="shared" si="28"/>
        <v>0</v>
      </c>
      <c r="M138" s="53">
        <f t="shared" si="28"/>
        <v>264537.5424203322</v>
      </c>
      <c r="N138" s="53">
        <f>N20+N136</f>
        <v>262974.53752111155</v>
      </c>
      <c r="O138" s="53">
        <f>O20+O136</f>
        <v>262974.53752111155</v>
      </c>
      <c r="P138" s="53">
        <f>O138/B139/12</f>
        <v>34.156086024666401</v>
      </c>
      <c r="Q138" s="120">
        <v>34.159999999999997</v>
      </c>
    </row>
    <row r="139" spans="1:17" hidden="1">
      <c r="A139" s="64"/>
      <c r="B139" s="189">
        <f>O6</f>
        <v>641.6</v>
      </c>
      <c r="C139" s="5"/>
      <c r="D139" s="5"/>
      <c r="E139" s="5"/>
      <c r="F139" s="14"/>
      <c r="G139" s="5"/>
      <c r="H139" s="14"/>
      <c r="I139" s="14"/>
      <c r="J139" s="14"/>
      <c r="K139" s="14"/>
      <c r="L139" s="14"/>
      <c r="M139" s="14"/>
      <c r="N139" s="105"/>
      <c r="O139" s="105"/>
      <c r="P139" s="105"/>
    </row>
    <row r="140" spans="1:17" hidden="1">
      <c r="A140" s="64"/>
      <c r="B140" s="59"/>
      <c r="C140" s="5"/>
      <c r="D140" s="5"/>
      <c r="E140" s="5"/>
      <c r="F140" s="14"/>
      <c r="G140" s="5"/>
      <c r="H140" s="14"/>
      <c r="I140" s="14"/>
      <c r="J140" s="14"/>
      <c r="K140" s="14"/>
      <c r="L140" s="14"/>
      <c r="M140" s="14"/>
      <c r="N140" s="105"/>
      <c r="O140" s="105"/>
      <c r="P140" s="14"/>
    </row>
    <row r="141" spans="1:17" hidden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</row>
    <row r="142" spans="1:17" s="21" customFormat="1" ht="51" customHeight="1">
      <c r="B142" s="214"/>
      <c r="C142" s="214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3"/>
    </row>
    <row r="143" spans="1:17" s="21" customFormat="1" ht="37.5" customHeight="1">
      <c r="B143" s="214" t="s">
        <v>450</v>
      </c>
      <c r="C143" s="214"/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3"/>
    </row>
  </sheetData>
  <mergeCells count="61">
    <mergeCell ref="K108:K114"/>
    <mergeCell ref="M18:M19"/>
    <mergeCell ref="E101:E105"/>
    <mergeCell ref="F101:F105"/>
    <mergeCell ref="G101:G105"/>
    <mergeCell ref="K101:K105"/>
    <mergeCell ref="H18:H19"/>
    <mergeCell ref="I18:I19"/>
    <mergeCell ref="J18:J19"/>
    <mergeCell ref="K18:K19"/>
    <mergeCell ref="L18:L19"/>
    <mergeCell ref="E18:E19"/>
    <mergeCell ref="F18:F19"/>
    <mergeCell ref="A18:A19"/>
    <mergeCell ref="O101:O105"/>
    <mergeCell ref="B1:P1"/>
    <mergeCell ref="B3:P3"/>
    <mergeCell ref="B2:P2"/>
    <mergeCell ref="B5:D5"/>
    <mergeCell ref="B15:D15"/>
    <mergeCell ref="B12:D12"/>
    <mergeCell ref="B13:D13"/>
    <mergeCell ref="B14:D14"/>
    <mergeCell ref="B8:D8"/>
    <mergeCell ref="B17:P17"/>
    <mergeCell ref="B6:D6"/>
    <mergeCell ref="O6:P6"/>
    <mergeCell ref="O8:P8"/>
    <mergeCell ref="O9:P9"/>
    <mergeCell ref="B7:D7"/>
    <mergeCell ref="B4:P4"/>
    <mergeCell ref="O5:P5"/>
    <mergeCell ref="O7:P7"/>
    <mergeCell ref="N108:N114"/>
    <mergeCell ref="N101:N105"/>
    <mergeCell ref="B9:D9"/>
    <mergeCell ref="B10:D10"/>
    <mergeCell ref="B11:D11"/>
    <mergeCell ref="O10:P10"/>
    <mergeCell ref="O11:P11"/>
    <mergeCell ref="P108:P114"/>
    <mergeCell ref="O12:P12"/>
    <mergeCell ref="O13:P13"/>
    <mergeCell ref="O14:P14"/>
    <mergeCell ref="O15:P15"/>
    <mergeCell ref="B142:P142"/>
    <mergeCell ref="B143:P143"/>
    <mergeCell ref="P18:P19"/>
    <mergeCell ref="O108:O114"/>
    <mergeCell ref="D18:D19"/>
    <mergeCell ref="C18:C19"/>
    <mergeCell ref="B18:B19"/>
    <mergeCell ref="G18:G19"/>
    <mergeCell ref="N55:N57"/>
    <mergeCell ref="O55:O57"/>
    <mergeCell ref="P55:P57"/>
    <mergeCell ref="P101:P105"/>
    <mergeCell ref="N18:N19"/>
    <mergeCell ref="E108:E114"/>
    <mergeCell ref="F108:F114"/>
    <mergeCell ref="G108:G11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9"/>
  <sheetViews>
    <sheetView topLeftCell="A31" workbookViewId="0">
      <selection activeCell="R37" sqref="R37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 ht="15">
      <c r="B1" s="273" t="s">
        <v>342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49.5" customHeight="1">
      <c r="B2" s="274" t="s">
        <v>444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3.25" customHeight="1">
      <c r="B3" s="274" t="str">
        <f>'1.1.1. Осмотр несущ.констр.'!B3:R3</f>
        <v>с.Чечеул, ул.Октябрьская д.2а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8.75" customHeight="1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18" ht="41.25" customHeight="1">
      <c r="B5" s="275" t="s">
        <v>218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</row>
    <row r="6" spans="1:18" ht="40.5" customHeight="1">
      <c r="B6" s="276" t="s">
        <v>287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36</v>
      </c>
      <c r="C8" s="15" t="s">
        <v>63</v>
      </c>
      <c r="D8" s="88" t="s">
        <v>64</v>
      </c>
      <c r="E8" s="9">
        <v>10</v>
      </c>
      <c r="F8" s="7" t="s">
        <v>104</v>
      </c>
      <c r="G8" s="89">
        <f>E8/1000</f>
        <v>0.01</v>
      </c>
      <c r="H8" s="90">
        <f>'1.1.1. Осмотр несущ.констр.'!H8</f>
        <v>641.6</v>
      </c>
      <c r="I8" s="158">
        <f>G8*H8/12</f>
        <v>0.53466666666666673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'1.2.2. Осмотр ВО'!O8</f>
        <v>164.8</v>
      </c>
      <c r="P8" s="8">
        <f>I8*J8</f>
        <v>193.88617333333335</v>
      </c>
      <c r="Q8" s="8">
        <f>ROUND(P8*30.2/100,2)</f>
        <v>58.55</v>
      </c>
      <c r="R8" s="8">
        <f>P8+Q8</f>
        <v>252.43617333333333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193.88617333333335</v>
      </c>
      <c r="Q9" s="19">
        <f>Q8</f>
        <v>58.55</v>
      </c>
      <c r="R9" s="19">
        <f>R8</f>
        <v>252.43617333333333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9" t="s">
        <v>231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</row>
    <row r="13" spans="1:18" ht="42.75" customHeight="1">
      <c r="B13" s="284" t="s">
        <v>288</v>
      </c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</row>
    <row r="14" spans="1:18" s="40" customFormat="1" ht="76.5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243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36</v>
      </c>
      <c r="C15" s="15" t="s">
        <v>63</v>
      </c>
      <c r="D15" s="88" t="s">
        <v>232</v>
      </c>
      <c r="E15" s="9">
        <v>4</v>
      </c>
      <c r="F15" s="7" t="s">
        <v>104</v>
      </c>
      <c r="G15" s="89">
        <f>E15/1000</f>
        <v>4.0000000000000001E-3</v>
      </c>
      <c r="H15" s="90">
        <v>640</v>
      </c>
      <c r="I15" s="9">
        <f>G15*H15</f>
        <v>2.56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928.33280000000002</v>
      </c>
      <c r="Q15" s="8">
        <f>ROUND(P15*30.2/100,2)</f>
        <v>280.36</v>
      </c>
      <c r="R15" s="8">
        <f>P15+Q15</f>
        <v>1208.6928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928.33280000000002</v>
      </c>
      <c r="Q16" s="19">
        <f>Q15</f>
        <v>280.36</v>
      </c>
      <c r="R16" s="19">
        <f>R15</f>
        <v>1208.6928</v>
      </c>
    </row>
    <row r="17" spans="1:20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20" s="21" customFormat="1" ht="32.25" customHeight="1">
      <c r="A18" s="79"/>
      <c r="B18" s="271" t="s">
        <v>233</v>
      </c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</row>
    <row r="19" spans="1:20" ht="56.25" customHeight="1">
      <c r="B19" s="285" t="s">
        <v>234</v>
      </c>
      <c r="C19" s="285"/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  <c r="P19" s="285"/>
      <c r="Q19" s="285"/>
      <c r="R19" s="285"/>
    </row>
    <row r="20" spans="1:20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244</v>
      </c>
      <c r="H20" s="87" t="s">
        <v>386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20" s="28" customFormat="1" ht="45.6" customHeight="1">
      <c r="A21" s="32" t="s">
        <v>8</v>
      </c>
      <c r="B21" s="6" t="s">
        <v>36</v>
      </c>
      <c r="C21" s="15" t="s">
        <v>63</v>
      </c>
      <c r="D21" s="88" t="s">
        <v>235</v>
      </c>
      <c r="E21" s="9">
        <v>4</v>
      </c>
      <c r="F21" s="7" t="s">
        <v>104</v>
      </c>
      <c r="G21" s="60">
        <v>4</v>
      </c>
      <c r="H21" s="90">
        <v>1</v>
      </c>
      <c r="I21" s="9">
        <f>G21*H21</f>
        <v>4</v>
      </c>
      <c r="J21" s="9">
        <v>362.63</v>
      </c>
      <c r="K21" s="44">
        <f>K8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O8</f>
        <v>164.8</v>
      </c>
      <c r="P21" s="8">
        <f>I21*J21</f>
        <v>1450.52</v>
      </c>
      <c r="Q21" s="8">
        <f>ROUND(P21*30.2/100,2)</f>
        <v>438.06</v>
      </c>
      <c r="R21" s="8">
        <f>P21+Q21</f>
        <v>1888.58</v>
      </c>
    </row>
    <row r="22" spans="1:20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1450.52</v>
      </c>
      <c r="Q22" s="19">
        <f>Q21</f>
        <v>438.06</v>
      </c>
      <c r="R22" s="19">
        <f>R21</f>
        <v>1888.58</v>
      </c>
    </row>
    <row r="23" spans="1:20" ht="38.25" customHeight="1"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</row>
    <row r="24" spans="1:20" s="21" customFormat="1" ht="38.25" customHeight="1">
      <c r="B24" s="214" t="s">
        <v>239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20" ht="38.25" customHeight="1">
      <c r="B25" s="270" t="s">
        <v>240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</row>
    <row r="26" spans="1:20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241</v>
      </c>
      <c r="H26" s="87" t="s">
        <v>242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20" s="28" customFormat="1" ht="45.6" customHeight="1">
      <c r="A27" s="32" t="s">
        <v>8</v>
      </c>
      <c r="B27" s="6" t="s">
        <v>36</v>
      </c>
      <c r="C27" s="15" t="s">
        <v>63</v>
      </c>
      <c r="D27" s="88" t="s">
        <v>68</v>
      </c>
      <c r="E27" s="9">
        <v>19</v>
      </c>
      <c r="F27" s="7" t="s">
        <v>104</v>
      </c>
      <c r="G27" s="23">
        <f>E27/100</f>
        <v>0.19</v>
      </c>
      <c r="H27" s="90">
        <v>4</v>
      </c>
      <c r="I27" s="9">
        <f>G27*H27</f>
        <v>0.76</v>
      </c>
      <c r="J27" s="9">
        <v>362.63</v>
      </c>
      <c r="K27" s="44">
        <f>K8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O8</f>
        <v>164.8</v>
      </c>
      <c r="P27" s="8">
        <f>I27*J27</f>
        <v>275.59879999999998</v>
      </c>
      <c r="Q27" s="8">
        <f>ROUND(P27*30.2/100,2)</f>
        <v>83.23</v>
      </c>
      <c r="R27" s="8">
        <f>P27+Q27</f>
        <v>358.8288</v>
      </c>
      <c r="T27" s="159">
        <v>4</v>
      </c>
    </row>
    <row r="28" spans="1:20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275.59879999999998</v>
      </c>
      <c r="Q28" s="19">
        <f>Q27</f>
        <v>83.23</v>
      </c>
      <c r="R28" s="19">
        <f>R27</f>
        <v>358.8288</v>
      </c>
    </row>
    <row r="30" spans="1:20" s="21" customFormat="1" ht="38.25" customHeight="1">
      <c r="B30" s="214" t="s">
        <v>417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20" ht="38.25" customHeight="1">
      <c r="B31" s="270" t="s">
        <v>418</v>
      </c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0"/>
    </row>
    <row r="32" spans="1:20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245</v>
      </c>
      <c r="H32" s="87" t="s">
        <v>246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36</v>
      </c>
      <c r="C33" s="15" t="s">
        <v>63</v>
      </c>
      <c r="D33" s="88" t="s">
        <v>67</v>
      </c>
      <c r="E33" s="9">
        <v>16.5</v>
      </c>
      <c r="F33" s="7" t="s">
        <v>104</v>
      </c>
      <c r="G33" s="23">
        <f>E33/100</f>
        <v>0.16500000000000001</v>
      </c>
      <c r="H33" s="90">
        <v>336</v>
      </c>
      <c r="I33" s="9">
        <f>G33*H33</f>
        <v>55.440000000000005</v>
      </c>
      <c r="J33" s="9">
        <v>362.63</v>
      </c>
      <c r="K33" s="44">
        <f>K8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O8</f>
        <v>164.8</v>
      </c>
      <c r="P33" s="8">
        <f>I33*J33</f>
        <v>20104.207200000001</v>
      </c>
      <c r="Q33" s="8">
        <f>ROUND(P33*30.2/100,2)</f>
        <v>6071.47</v>
      </c>
      <c r="R33" s="8">
        <f>P33+Q33</f>
        <v>26175.677200000002</v>
      </c>
      <c r="T33" s="159">
        <v>336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20104.207200000001</v>
      </c>
      <c r="Q34" s="19">
        <f>Q33</f>
        <v>6071.47</v>
      </c>
      <c r="R34" s="19">
        <f>R33</f>
        <v>26175.677200000002</v>
      </c>
    </row>
    <row r="35" spans="1:20" ht="26.25" customHeight="1"/>
    <row r="36" spans="1:20" s="28" customFormat="1" ht="32.25" customHeight="1">
      <c r="A36" s="108">
        <v>1</v>
      </c>
      <c r="B36" s="277" t="s">
        <v>221</v>
      </c>
      <c r="C36" s="278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92">
        <f>P9+P16+P22+P28+P34</f>
        <v>22952.544973333333</v>
      </c>
      <c r="Q36" s="92">
        <f t="shared" ref="Q36" si="0">Q9+Q16+Q22+Q28+Q34</f>
        <v>6931.67</v>
      </c>
      <c r="R36" s="92">
        <f>R9+R16+R22+R28+R34</f>
        <v>29884.214973333335</v>
      </c>
    </row>
    <row r="37" spans="1:20" ht="36.75" customHeight="1">
      <c r="A37" s="108">
        <v>2</v>
      </c>
      <c r="B37" s="279" t="s">
        <v>359</v>
      </c>
      <c r="C37" s="280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10"/>
      <c r="Q37" s="10"/>
      <c r="R37" s="92">
        <v>0</v>
      </c>
    </row>
    <row r="38" spans="1:20" ht="29.25" customHeight="1">
      <c r="A38" s="134"/>
      <c r="B38" s="266" t="s">
        <v>360</v>
      </c>
      <c r="C38" s="267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3">
        <f>P36+P37</f>
        <v>22952.544973333333</v>
      </c>
      <c r="Q38" s="133">
        <f t="shared" ref="Q38:R38" si="1">Q36+Q37</f>
        <v>6931.67</v>
      </c>
      <c r="R38" s="133">
        <f t="shared" si="1"/>
        <v>29884.214973333335</v>
      </c>
    </row>
    <row r="39" spans="1:20" ht="38.25" customHeight="1">
      <c r="B39" s="268" t="s">
        <v>461</v>
      </c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</row>
  </sheetData>
  <mergeCells count="19">
    <mergeCell ref="B1:R1"/>
    <mergeCell ref="B2:R2"/>
    <mergeCell ref="B4:R4"/>
    <mergeCell ref="B5:R5"/>
    <mergeCell ref="B6:R6"/>
    <mergeCell ref="B3:R3"/>
    <mergeCell ref="B39:R39"/>
    <mergeCell ref="B36:C36"/>
    <mergeCell ref="B37:C37"/>
    <mergeCell ref="B38:C38"/>
    <mergeCell ref="B12:R12"/>
    <mergeCell ref="B13:R13"/>
    <mergeCell ref="B30:R30"/>
    <mergeCell ref="B31:R31"/>
    <mergeCell ref="B19:R19"/>
    <mergeCell ref="B18:R18"/>
    <mergeCell ref="B23:R23"/>
    <mergeCell ref="B24:R24"/>
    <mergeCell ref="B25:R2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3"/>
  <sheetViews>
    <sheetView topLeftCell="A12" workbookViewId="0">
      <selection activeCell="H16" sqref="H16"/>
    </sheetView>
  </sheetViews>
  <sheetFormatPr defaultRowHeight="38.25" customHeight="1"/>
  <cols>
    <col min="1" max="1" width="5.42578125" style="1" customWidth="1"/>
    <col min="2" max="2" width="39.28515625" style="22" customWidth="1"/>
    <col min="3" max="3" width="11.140625" style="1" customWidth="1"/>
    <col min="4" max="4" width="11.42578125" style="1" customWidth="1"/>
    <col min="5" max="5" width="13" style="43" customWidth="1"/>
    <col min="6" max="7" width="15.140625" style="47" hidden="1" customWidth="1"/>
    <col min="8" max="8" width="15.28515625" style="1" customWidth="1"/>
    <col min="9" max="9" width="9.140625" style="1"/>
    <col min="10" max="10" width="33.28515625" style="27" customWidth="1"/>
    <col min="11" max="11" width="13.42578125" style="27" customWidth="1"/>
    <col min="12" max="12" width="9.140625" style="27"/>
    <col min="13" max="235" width="9.140625" style="1"/>
    <col min="236" max="236" width="5.7109375" style="1" customWidth="1"/>
    <col min="237" max="237" width="27.85546875" style="1" customWidth="1"/>
    <col min="238" max="238" width="10" style="1" customWidth="1"/>
    <col min="239" max="243" width="9.140625" style="1"/>
    <col min="244" max="244" width="14.42578125" style="1" customWidth="1"/>
    <col min="245" max="246" width="9.140625" style="1"/>
    <col min="247" max="247" width="9.5703125" style="1" bestFit="1" customWidth="1"/>
    <col min="248" max="249" width="9.5703125" style="1" customWidth="1"/>
    <col min="250" max="250" width="12.85546875" style="1" customWidth="1"/>
    <col min="251" max="252" width="9.140625" style="1"/>
    <col min="253" max="253" width="11.7109375" style="1" customWidth="1"/>
    <col min="254" max="254" width="11.5703125" style="1" customWidth="1"/>
    <col min="255" max="255" width="11.7109375" style="1" customWidth="1"/>
    <col min="256" max="257" width="13" style="1" customWidth="1"/>
    <col min="258" max="258" width="9.140625" style="1" customWidth="1"/>
    <col min="259" max="259" width="10.85546875" style="1" customWidth="1"/>
    <col min="260" max="260" width="9.140625" style="1" customWidth="1"/>
    <col min="261" max="261" width="10.7109375" style="1" customWidth="1"/>
    <col min="262" max="262" width="12.85546875" style="1" customWidth="1"/>
    <col min="263" max="491" width="9.140625" style="1"/>
    <col min="492" max="492" width="5.7109375" style="1" customWidth="1"/>
    <col min="493" max="493" width="27.85546875" style="1" customWidth="1"/>
    <col min="494" max="494" width="10" style="1" customWidth="1"/>
    <col min="495" max="499" width="9.140625" style="1"/>
    <col min="500" max="500" width="14.42578125" style="1" customWidth="1"/>
    <col min="501" max="502" width="9.140625" style="1"/>
    <col min="503" max="503" width="9.5703125" style="1" bestFit="1" customWidth="1"/>
    <col min="504" max="505" width="9.5703125" style="1" customWidth="1"/>
    <col min="506" max="506" width="12.85546875" style="1" customWidth="1"/>
    <col min="507" max="508" width="9.140625" style="1"/>
    <col min="509" max="509" width="11.7109375" style="1" customWidth="1"/>
    <col min="510" max="510" width="11.5703125" style="1" customWidth="1"/>
    <col min="511" max="511" width="11.7109375" style="1" customWidth="1"/>
    <col min="512" max="513" width="13" style="1" customWidth="1"/>
    <col min="514" max="514" width="9.140625" style="1" customWidth="1"/>
    <col min="515" max="515" width="10.85546875" style="1" customWidth="1"/>
    <col min="516" max="516" width="9.140625" style="1" customWidth="1"/>
    <col min="517" max="517" width="10.7109375" style="1" customWidth="1"/>
    <col min="518" max="518" width="12.85546875" style="1" customWidth="1"/>
    <col min="519" max="747" width="9.140625" style="1"/>
    <col min="748" max="748" width="5.7109375" style="1" customWidth="1"/>
    <col min="749" max="749" width="27.85546875" style="1" customWidth="1"/>
    <col min="750" max="750" width="10" style="1" customWidth="1"/>
    <col min="751" max="755" width="9.140625" style="1"/>
    <col min="756" max="756" width="14.42578125" style="1" customWidth="1"/>
    <col min="757" max="758" width="9.140625" style="1"/>
    <col min="759" max="759" width="9.5703125" style="1" bestFit="1" customWidth="1"/>
    <col min="760" max="761" width="9.5703125" style="1" customWidth="1"/>
    <col min="762" max="762" width="12.85546875" style="1" customWidth="1"/>
    <col min="763" max="764" width="9.140625" style="1"/>
    <col min="765" max="765" width="11.7109375" style="1" customWidth="1"/>
    <col min="766" max="766" width="11.5703125" style="1" customWidth="1"/>
    <col min="767" max="767" width="11.7109375" style="1" customWidth="1"/>
    <col min="768" max="769" width="13" style="1" customWidth="1"/>
    <col min="770" max="770" width="9.140625" style="1" customWidth="1"/>
    <col min="771" max="771" width="10.85546875" style="1" customWidth="1"/>
    <col min="772" max="772" width="9.140625" style="1" customWidth="1"/>
    <col min="773" max="773" width="10.7109375" style="1" customWidth="1"/>
    <col min="774" max="774" width="12.85546875" style="1" customWidth="1"/>
    <col min="775" max="1003" width="9.140625" style="1"/>
    <col min="1004" max="1004" width="5.7109375" style="1" customWidth="1"/>
    <col min="1005" max="1005" width="27.85546875" style="1" customWidth="1"/>
    <col min="1006" max="1006" width="10" style="1" customWidth="1"/>
    <col min="1007" max="1011" width="9.140625" style="1"/>
    <col min="1012" max="1012" width="14.42578125" style="1" customWidth="1"/>
    <col min="1013" max="1014" width="9.140625" style="1"/>
    <col min="1015" max="1015" width="9.5703125" style="1" bestFit="1" customWidth="1"/>
    <col min="1016" max="1017" width="9.5703125" style="1" customWidth="1"/>
    <col min="1018" max="1018" width="12.85546875" style="1" customWidth="1"/>
    <col min="1019" max="1020" width="9.140625" style="1"/>
    <col min="1021" max="1021" width="11.7109375" style="1" customWidth="1"/>
    <col min="1022" max="1022" width="11.5703125" style="1" customWidth="1"/>
    <col min="1023" max="1023" width="11.7109375" style="1" customWidth="1"/>
    <col min="1024" max="1025" width="13" style="1" customWidth="1"/>
    <col min="1026" max="1026" width="9.140625" style="1" customWidth="1"/>
    <col min="1027" max="1027" width="10.85546875" style="1" customWidth="1"/>
    <col min="1028" max="1028" width="9.140625" style="1" customWidth="1"/>
    <col min="1029" max="1029" width="10.7109375" style="1" customWidth="1"/>
    <col min="1030" max="1030" width="12.85546875" style="1" customWidth="1"/>
    <col min="1031" max="1259" width="9.140625" style="1"/>
    <col min="1260" max="1260" width="5.7109375" style="1" customWidth="1"/>
    <col min="1261" max="1261" width="27.85546875" style="1" customWidth="1"/>
    <col min="1262" max="1262" width="10" style="1" customWidth="1"/>
    <col min="1263" max="1267" width="9.140625" style="1"/>
    <col min="1268" max="1268" width="14.42578125" style="1" customWidth="1"/>
    <col min="1269" max="1270" width="9.140625" style="1"/>
    <col min="1271" max="1271" width="9.5703125" style="1" bestFit="1" customWidth="1"/>
    <col min="1272" max="1273" width="9.5703125" style="1" customWidth="1"/>
    <col min="1274" max="1274" width="12.85546875" style="1" customWidth="1"/>
    <col min="1275" max="1276" width="9.140625" style="1"/>
    <col min="1277" max="1277" width="11.7109375" style="1" customWidth="1"/>
    <col min="1278" max="1278" width="11.5703125" style="1" customWidth="1"/>
    <col min="1279" max="1279" width="11.7109375" style="1" customWidth="1"/>
    <col min="1280" max="1281" width="13" style="1" customWidth="1"/>
    <col min="1282" max="1282" width="9.140625" style="1" customWidth="1"/>
    <col min="1283" max="1283" width="10.85546875" style="1" customWidth="1"/>
    <col min="1284" max="1284" width="9.140625" style="1" customWidth="1"/>
    <col min="1285" max="1285" width="10.7109375" style="1" customWidth="1"/>
    <col min="1286" max="1286" width="12.85546875" style="1" customWidth="1"/>
    <col min="1287" max="1515" width="9.140625" style="1"/>
    <col min="1516" max="1516" width="5.7109375" style="1" customWidth="1"/>
    <col min="1517" max="1517" width="27.85546875" style="1" customWidth="1"/>
    <col min="1518" max="1518" width="10" style="1" customWidth="1"/>
    <col min="1519" max="1523" width="9.140625" style="1"/>
    <col min="1524" max="1524" width="14.42578125" style="1" customWidth="1"/>
    <col min="1525" max="1526" width="9.140625" style="1"/>
    <col min="1527" max="1527" width="9.5703125" style="1" bestFit="1" customWidth="1"/>
    <col min="1528" max="1529" width="9.5703125" style="1" customWidth="1"/>
    <col min="1530" max="1530" width="12.85546875" style="1" customWidth="1"/>
    <col min="1531" max="1532" width="9.140625" style="1"/>
    <col min="1533" max="1533" width="11.7109375" style="1" customWidth="1"/>
    <col min="1534" max="1534" width="11.5703125" style="1" customWidth="1"/>
    <col min="1535" max="1535" width="11.7109375" style="1" customWidth="1"/>
    <col min="1536" max="1537" width="13" style="1" customWidth="1"/>
    <col min="1538" max="1538" width="9.140625" style="1" customWidth="1"/>
    <col min="1539" max="1539" width="10.85546875" style="1" customWidth="1"/>
    <col min="1540" max="1540" width="9.140625" style="1" customWidth="1"/>
    <col min="1541" max="1541" width="10.7109375" style="1" customWidth="1"/>
    <col min="1542" max="1542" width="12.85546875" style="1" customWidth="1"/>
    <col min="1543" max="1771" width="9.140625" style="1"/>
    <col min="1772" max="1772" width="5.7109375" style="1" customWidth="1"/>
    <col min="1773" max="1773" width="27.85546875" style="1" customWidth="1"/>
    <col min="1774" max="1774" width="10" style="1" customWidth="1"/>
    <col min="1775" max="1779" width="9.140625" style="1"/>
    <col min="1780" max="1780" width="14.42578125" style="1" customWidth="1"/>
    <col min="1781" max="1782" width="9.140625" style="1"/>
    <col min="1783" max="1783" width="9.5703125" style="1" bestFit="1" customWidth="1"/>
    <col min="1784" max="1785" width="9.5703125" style="1" customWidth="1"/>
    <col min="1786" max="1786" width="12.85546875" style="1" customWidth="1"/>
    <col min="1787" max="1788" width="9.140625" style="1"/>
    <col min="1789" max="1789" width="11.7109375" style="1" customWidth="1"/>
    <col min="1790" max="1790" width="11.5703125" style="1" customWidth="1"/>
    <col min="1791" max="1791" width="11.7109375" style="1" customWidth="1"/>
    <col min="1792" max="1793" width="13" style="1" customWidth="1"/>
    <col min="1794" max="1794" width="9.140625" style="1" customWidth="1"/>
    <col min="1795" max="1795" width="10.85546875" style="1" customWidth="1"/>
    <col min="1796" max="1796" width="9.140625" style="1" customWidth="1"/>
    <col min="1797" max="1797" width="10.7109375" style="1" customWidth="1"/>
    <col min="1798" max="1798" width="12.85546875" style="1" customWidth="1"/>
    <col min="1799" max="2027" width="9.140625" style="1"/>
    <col min="2028" max="2028" width="5.7109375" style="1" customWidth="1"/>
    <col min="2029" max="2029" width="27.85546875" style="1" customWidth="1"/>
    <col min="2030" max="2030" width="10" style="1" customWidth="1"/>
    <col min="2031" max="2035" width="9.140625" style="1"/>
    <col min="2036" max="2036" width="14.42578125" style="1" customWidth="1"/>
    <col min="2037" max="2038" width="9.140625" style="1"/>
    <col min="2039" max="2039" width="9.5703125" style="1" bestFit="1" customWidth="1"/>
    <col min="2040" max="2041" width="9.5703125" style="1" customWidth="1"/>
    <col min="2042" max="2042" width="12.85546875" style="1" customWidth="1"/>
    <col min="2043" max="2044" width="9.140625" style="1"/>
    <col min="2045" max="2045" width="11.7109375" style="1" customWidth="1"/>
    <col min="2046" max="2046" width="11.5703125" style="1" customWidth="1"/>
    <col min="2047" max="2047" width="11.7109375" style="1" customWidth="1"/>
    <col min="2048" max="2049" width="13" style="1" customWidth="1"/>
    <col min="2050" max="2050" width="9.140625" style="1" customWidth="1"/>
    <col min="2051" max="2051" width="10.85546875" style="1" customWidth="1"/>
    <col min="2052" max="2052" width="9.140625" style="1" customWidth="1"/>
    <col min="2053" max="2053" width="10.7109375" style="1" customWidth="1"/>
    <col min="2054" max="2054" width="12.85546875" style="1" customWidth="1"/>
    <col min="2055" max="2283" width="9.140625" style="1"/>
    <col min="2284" max="2284" width="5.7109375" style="1" customWidth="1"/>
    <col min="2285" max="2285" width="27.85546875" style="1" customWidth="1"/>
    <col min="2286" max="2286" width="10" style="1" customWidth="1"/>
    <col min="2287" max="2291" width="9.140625" style="1"/>
    <col min="2292" max="2292" width="14.42578125" style="1" customWidth="1"/>
    <col min="2293" max="2294" width="9.140625" style="1"/>
    <col min="2295" max="2295" width="9.5703125" style="1" bestFit="1" customWidth="1"/>
    <col min="2296" max="2297" width="9.5703125" style="1" customWidth="1"/>
    <col min="2298" max="2298" width="12.85546875" style="1" customWidth="1"/>
    <col min="2299" max="2300" width="9.140625" style="1"/>
    <col min="2301" max="2301" width="11.7109375" style="1" customWidth="1"/>
    <col min="2302" max="2302" width="11.5703125" style="1" customWidth="1"/>
    <col min="2303" max="2303" width="11.7109375" style="1" customWidth="1"/>
    <col min="2304" max="2305" width="13" style="1" customWidth="1"/>
    <col min="2306" max="2306" width="9.140625" style="1" customWidth="1"/>
    <col min="2307" max="2307" width="10.85546875" style="1" customWidth="1"/>
    <col min="2308" max="2308" width="9.140625" style="1" customWidth="1"/>
    <col min="2309" max="2309" width="10.7109375" style="1" customWidth="1"/>
    <col min="2310" max="2310" width="12.85546875" style="1" customWidth="1"/>
    <col min="2311" max="2539" width="9.140625" style="1"/>
    <col min="2540" max="2540" width="5.7109375" style="1" customWidth="1"/>
    <col min="2541" max="2541" width="27.85546875" style="1" customWidth="1"/>
    <col min="2542" max="2542" width="10" style="1" customWidth="1"/>
    <col min="2543" max="2547" width="9.140625" style="1"/>
    <col min="2548" max="2548" width="14.42578125" style="1" customWidth="1"/>
    <col min="2549" max="2550" width="9.140625" style="1"/>
    <col min="2551" max="2551" width="9.5703125" style="1" bestFit="1" customWidth="1"/>
    <col min="2552" max="2553" width="9.5703125" style="1" customWidth="1"/>
    <col min="2554" max="2554" width="12.85546875" style="1" customWidth="1"/>
    <col min="2555" max="2556" width="9.140625" style="1"/>
    <col min="2557" max="2557" width="11.7109375" style="1" customWidth="1"/>
    <col min="2558" max="2558" width="11.5703125" style="1" customWidth="1"/>
    <col min="2559" max="2559" width="11.7109375" style="1" customWidth="1"/>
    <col min="2560" max="2561" width="13" style="1" customWidth="1"/>
    <col min="2562" max="2562" width="9.140625" style="1" customWidth="1"/>
    <col min="2563" max="2563" width="10.85546875" style="1" customWidth="1"/>
    <col min="2564" max="2564" width="9.140625" style="1" customWidth="1"/>
    <col min="2565" max="2565" width="10.7109375" style="1" customWidth="1"/>
    <col min="2566" max="2566" width="12.85546875" style="1" customWidth="1"/>
    <col min="2567" max="2795" width="9.140625" style="1"/>
    <col min="2796" max="2796" width="5.7109375" style="1" customWidth="1"/>
    <col min="2797" max="2797" width="27.85546875" style="1" customWidth="1"/>
    <col min="2798" max="2798" width="10" style="1" customWidth="1"/>
    <col min="2799" max="2803" width="9.140625" style="1"/>
    <col min="2804" max="2804" width="14.42578125" style="1" customWidth="1"/>
    <col min="2805" max="2806" width="9.140625" style="1"/>
    <col min="2807" max="2807" width="9.5703125" style="1" bestFit="1" customWidth="1"/>
    <col min="2808" max="2809" width="9.5703125" style="1" customWidth="1"/>
    <col min="2810" max="2810" width="12.85546875" style="1" customWidth="1"/>
    <col min="2811" max="2812" width="9.140625" style="1"/>
    <col min="2813" max="2813" width="11.7109375" style="1" customWidth="1"/>
    <col min="2814" max="2814" width="11.5703125" style="1" customWidth="1"/>
    <col min="2815" max="2815" width="11.7109375" style="1" customWidth="1"/>
    <col min="2816" max="2817" width="13" style="1" customWidth="1"/>
    <col min="2818" max="2818" width="9.140625" style="1" customWidth="1"/>
    <col min="2819" max="2819" width="10.85546875" style="1" customWidth="1"/>
    <col min="2820" max="2820" width="9.140625" style="1" customWidth="1"/>
    <col min="2821" max="2821" width="10.7109375" style="1" customWidth="1"/>
    <col min="2822" max="2822" width="12.85546875" style="1" customWidth="1"/>
    <col min="2823" max="3051" width="9.140625" style="1"/>
    <col min="3052" max="3052" width="5.7109375" style="1" customWidth="1"/>
    <col min="3053" max="3053" width="27.85546875" style="1" customWidth="1"/>
    <col min="3054" max="3054" width="10" style="1" customWidth="1"/>
    <col min="3055" max="3059" width="9.140625" style="1"/>
    <col min="3060" max="3060" width="14.42578125" style="1" customWidth="1"/>
    <col min="3061" max="3062" width="9.140625" style="1"/>
    <col min="3063" max="3063" width="9.5703125" style="1" bestFit="1" customWidth="1"/>
    <col min="3064" max="3065" width="9.5703125" style="1" customWidth="1"/>
    <col min="3066" max="3066" width="12.85546875" style="1" customWidth="1"/>
    <col min="3067" max="3068" width="9.140625" style="1"/>
    <col min="3069" max="3069" width="11.7109375" style="1" customWidth="1"/>
    <col min="3070" max="3070" width="11.5703125" style="1" customWidth="1"/>
    <col min="3071" max="3071" width="11.7109375" style="1" customWidth="1"/>
    <col min="3072" max="3073" width="13" style="1" customWidth="1"/>
    <col min="3074" max="3074" width="9.140625" style="1" customWidth="1"/>
    <col min="3075" max="3075" width="10.85546875" style="1" customWidth="1"/>
    <col min="3076" max="3076" width="9.140625" style="1" customWidth="1"/>
    <col min="3077" max="3077" width="10.7109375" style="1" customWidth="1"/>
    <col min="3078" max="3078" width="12.85546875" style="1" customWidth="1"/>
    <col min="3079" max="3307" width="9.140625" style="1"/>
    <col min="3308" max="3308" width="5.7109375" style="1" customWidth="1"/>
    <col min="3309" max="3309" width="27.85546875" style="1" customWidth="1"/>
    <col min="3310" max="3310" width="10" style="1" customWidth="1"/>
    <col min="3311" max="3315" width="9.140625" style="1"/>
    <col min="3316" max="3316" width="14.42578125" style="1" customWidth="1"/>
    <col min="3317" max="3318" width="9.140625" style="1"/>
    <col min="3319" max="3319" width="9.5703125" style="1" bestFit="1" customWidth="1"/>
    <col min="3320" max="3321" width="9.5703125" style="1" customWidth="1"/>
    <col min="3322" max="3322" width="12.85546875" style="1" customWidth="1"/>
    <col min="3323" max="3324" width="9.140625" style="1"/>
    <col min="3325" max="3325" width="11.7109375" style="1" customWidth="1"/>
    <col min="3326" max="3326" width="11.5703125" style="1" customWidth="1"/>
    <col min="3327" max="3327" width="11.7109375" style="1" customWidth="1"/>
    <col min="3328" max="3329" width="13" style="1" customWidth="1"/>
    <col min="3330" max="3330" width="9.140625" style="1" customWidth="1"/>
    <col min="3331" max="3331" width="10.85546875" style="1" customWidth="1"/>
    <col min="3332" max="3332" width="9.140625" style="1" customWidth="1"/>
    <col min="3333" max="3333" width="10.7109375" style="1" customWidth="1"/>
    <col min="3334" max="3334" width="12.85546875" style="1" customWidth="1"/>
    <col min="3335" max="3563" width="9.140625" style="1"/>
    <col min="3564" max="3564" width="5.7109375" style="1" customWidth="1"/>
    <col min="3565" max="3565" width="27.85546875" style="1" customWidth="1"/>
    <col min="3566" max="3566" width="10" style="1" customWidth="1"/>
    <col min="3567" max="3571" width="9.140625" style="1"/>
    <col min="3572" max="3572" width="14.42578125" style="1" customWidth="1"/>
    <col min="3573" max="3574" width="9.140625" style="1"/>
    <col min="3575" max="3575" width="9.5703125" style="1" bestFit="1" customWidth="1"/>
    <col min="3576" max="3577" width="9.5703125" style="1" customWidth="1"/>
    <col min="3578" max="3578" width="12.85546875" style="1" customWidth="1"/>
    <col min="3579" max="3580" width="9.140625" style="1"/>
    <col min="3581" max="3581" width="11.7109375" style="1" customWidth="1"/>
    <col min="3582" max="3582" width="11.5703125" style="1" customWidth="1"/>
    <col min="3583" max="3583" width="11.7109375" style="1" customWidth="1"/>
    <col min="3584" max="3585" width="13" style="1" customWidth="1"/>
    <col min="3586" max="3586" width="9.140625" style="1" customWidth="1"/>
    <col min="3587" max="3587" width="10.85546875" style="1" customWidth="1"/>
    <col min="3588" max="3588" width="9.140625" style="1" customWidth="1"/>
    <col min="3589" max="3589" width="10.7109375" style="1" customWidth="1"/>
    <col min="3590" max="3590" width="12.85546875" style="1" customWidth="1"/>
    <col min="3591" max="3819" width="9.140625" style="1"/>
    <col min="3820" max="3820" width="5.7109375" style="1" customWidth="1"/>
    <col min="3821" max="3821" width="27.85546875" style="1" customWidth="1"/>
    <col min="3822" max="3822" width="10" style="1" customWidth="1"/>
    <col min="3823" max="3827" width="9.140625" style="1"/>
    <col min="3828" max="3828" width="14.42578125" style="1" customWidth="1"/>
    <col min="3829" max="3830" width="9.140625" style="1"/>
    <col min="3831" max="3831" width="9.5703125" style="1" bestFit="1" customWidth="1"/>
    <col min="3832" max="3833" width="9.5703125" style="1" customWidth="1"/>
    <col min="3834" max="3834" width="12.85546875" style="1" customWidth="1"/>
    <col min="3835" max="3836" width="9.140625" style="1"/>
    <col min="3837" max="3837" width="11.7109375" style="1" customWidth="1"/>
    <col min="3838" max="3838" width="11.5703125" style="1" customWidth="1"/>
    <col min="3839" max="3839" width="11.7109375" style="1" customWidth="1"/>
    <col min="3840" max="3841" width="13" style="1" customWidth="1"/>
    <col min="3842" max="3842" width="9.140625" style="1" customWidth="1"/>
    <col min="3843" max="3843" width="10.85546875" style="1" customWidth="1"/>
    <col min="3844" max="3844" width="9.140625" style="1" customWidth="1"/>
    <col min="3845" max="3845" width="10.7109375" style="1" customWidth="1"/>
    <col min="3846" max="3846" width="12.85546875" style="1" customWidth="1"/>
    <col min="3847" max="4075" width="9.140625" style="1"/>
    <col min="4076" max="4076" width="5.7109375" style="1" customWidth="1"/>
    <col min="4077" max="4077" width="27.85546875" style="1" customWidth="1"/>
    <col min="4078" max="4078" width="10" style="1" customWidth="1"/>
    <col min="4079" max="4083" width="9.140625" style="1"/>
    <col min="4084" max="4084" width="14.42578125" style="1" customWidth="1"/>
    <col min="4085" max="4086" width="9.140625" style="1"/>
    <col min="4087" max="4087" width="9.5703125" style="1" bestFit="1" customWidth="1"/>
    <col min="4088" max="4089" width="9.5703125" style="1" customWidth="1"/>
    <col min="4090" max="4090" width="12.85546875" style="1" customWidth="1"/>
    <col min="4091" max="4092" width="9.140625" style="1"/>
    <col min="4093" max="4093" width="11.7109375" style="1" customWidth="1"/>
    <col min="4094" max="4094" width="11.5703125" style="1" customWidth="1"/>
    <col min="4095" max="4095" width="11.7109375" style="1" customWidth="1"/>
    <col min="4096" max="4097" width="13" style="1" customWidth="1"/>
    <col min="4098" max="4098" width="9.140625" style="1" customWidth="1"/>
    <col min="4099" max="4099" width="10.85546875" style="1" customWidth="1"/>
    <col min="4100" max="4100" width="9.140625" style="1" customWidth="1"/>
    <col min="4101" max="4101" width="10.7109375" style="1" customWidth="1"/>
    <col min="4102" max="4102" width="12.85546875" style="1" customWidth="1"/>
    <col min="4103" max="4331" width="9.140625" style="1"/>
    <col min="4332" max="4332" width="5.7109375" style="1" customWidth="1"/>
    <col min="4333" max="4333" width="27.85546875" style="1" customWidth="1"/>
    <col min="4334" max="4334" width="10" style="1" customWidth="1"/>
    <col min="4335" max="4339" width="9.140625" style="1"/>
    <col min="4340" max="4340" width="14.42578125" style="1" customWidth="1"/>
    <col min="4341" max="4342" width="9.140625" style="1"/>
    <col min="4343" max="4343" width="9.5703125" style="1" bestFit="1" customWidth="1"/>
    <col min="4344" max="4345" width="9.5703125" style="1" customWidth="1"/>
    <col min="4346" max="4346" width="12.85546875" style="1" customWidth="1"/>
    <col min="4347" max="4348" width="9.140625" style="1"/>
    <col min="4349" max="4349" width="11.7109375" style="1" customWidth="1"/>
    <col min="4350" max="4350" width="11.5703125" style="1" customWidth="1"/>
    <col min="4351" max="4351" width="11.7109375" style="1" customWidth="1"/>
    <col min="4352" max="4353" width="13" style="1" customWidth="1"/>
    <col min="4354" max="4354" width="9.140625" style="1" customWidth="1"/>
    <col min="4355" max="4355" width="10.85546875" style="1" customWidth="1"/>
    <col min="4356" max="4356" width="9.140625" style="1" customWidth="1"/>
    <col min="4357" max="4357" width="10.7109375" style="1" customWidth="1"/>
    <col min="4358" max="4358" width="12.85546875" style="1" customWidth="1"/>
    <col min="4359" max="4587" width="9.140625" style="1"/>
    <col min="4588" max="4588" width="5.7109375" style="1" customWidth="1"/>
    <col min="4589" max="4589" width="27.85546875" style="1" customWidth="1"/>
    <col min="4590" max="4590" width="10" style="1" customWidth="1"/>
    <col min="4591" max="4595" width="9.140625" style="1"/>
    <col min="4596" max="4596" width="14.42578125" style="1" customWidth="1"/>
    <col min="4597" max="4598" width="9.140625" style="1"/>
    <col min="4599" max="4599" width="9.5703125" style="1" bestFit="1" customWidth="1"/>
    <col min="4600" max="4601" width="9.5703125" style="1" customWidth="1"/>
    <col min="4602" max="4602" width="12.85546875" style="1" customWidth="1"/>
    <col min="4603" max="4604" width="9.140625" style="1"/>
    <col min="4605" max="4605" width="11.7109375" style="1" customWidth="1"/>
    <col min="4606" max="4606" width="11.5703125" style="1" customWidth="1"/>
    <col min="4607" max="4607" width="11.7109375" style="1" customWidth="1"/>
    <col min="4608" max="4609" width="13" style="1" customWidth="1"/>
    <col min="4610" max="4610" width="9.140625" style="1" customWidth="1"/>
    <col min="4611" max="4611" width="10.85546875" style="1" customWidth="1"/>
    <col min="4612" max="4612" width="9.140625" style="1" customWidth="1"/>
    <col min="4613" max="4613" width="10.7109375" style="1" customWidth="1"/>
    <col min="4614" max="4614" width="12.85546875" style="1" customWidth="1"/>
    <col min="4615" max="4843" width="9.140625" style="1"/>
    <col min="4844" max="4844" width="5.7109375" style="1" customWidth="1"/>
    <col min="4845" max="4845" width="27.85546875" style="1" customWidth="1"/>
    <col min="4846" max="4846" width="10" style="1" customWidth="1"/>
    <col min="4847" max="4851" width="9.140625" style="1"/>
    <col min="4852" max="4852" width="14.42578125" style="1" customWidth="1"/>
    <col min="4853" max="4854" width="9.140625" style="1"/>
    <col min="4855" max="4855" width="9.5703125" style="1" bestFit="1" customWidth="1"/>
    <col min="4856" max="4857" width="9.5703125" style="1" customWidth="1"/>
    <col min="4858" max="4858" width="12.85546875" style="1" customWidth="1"/>
    <col min="4859" max="4860" width="9.140625" style="1"/>
    <col min="4861" max="4861" width="11.7109375" style="1" customWidth="1"/>
    <col min="4862" max="4862" width="11.5703125" style="1" customWidth="1"/>
    <col min="4863" max="4863" width="11.7109375" style="1" customWidth="1"/>
    <col min="4864" max="4865" width="13" style="1" customWidth="1"/>
    <col min="4866" max="4866" width="9.140625" style="1" customWidth="1"/>
    <col min="4867" max="4867" width="10.85546875" style="1" customWidth="1"/>
    <col min="4868" max="4868" width="9.140625" style="1" customWidth="1"/>
    <col min="4869" max="4869" width="10.7109375" style="1" customWidth="1"/>
    <col min="4870" max="4870" width="12.85546875" style="1" customWidth="1"/>
    <col min="4871" max="5099" width="9.140625" style="1"/>
    <col min="5100" max="5100" width="5.7109375" style="1" customWidth="1"/>
    <col min="5101" max="5101" width="27.85546875" style="1" customWidth="1"/>
    <col min="5102" max="5102" width="10" style="1" customWidth="1"/>
    <col min="5103" max="5107" width="9.140625" style="1"/>
    <col min="5108" max="5108" width="14.42578125" style="1" customWidth="1"/>
    <col min="5109" max="5110" width="9.140625" style="1"/>
    <col min="5111" max="5111" width="9.5703125" style="1" bestFit="1" customWidth="1"/>
    <col min="5112" max="5113" width="9.5703125" style="1" customWidth="1"/>
    <col min="5114" max="5114" width="12.85546875" style="1" customWidth="1"/>
    <col min="5115" max="5116" width="9.140625" style="1"/>
    <col min="5117" max="5117" width="11.7109375" style="1" customWidth="1"/>
    <col min="5118" max="5118" width="11.5703125" style="1" customWidth="1"/>
    <col min="5119" max="5119" width="11.7109375" style="1" customWidth="1"/>
    <col min="5120" max="5121" width="13" style="1" customWidth="1"/>
    <col min="5122" max="5122" width="9.140625" style="1" customWidth="1"/>
    <col min="5123" max="5123" width="10.85546875" style="1" customWidth="1"/>
    <col min="5124" max="5124" width="9.140625" style="1" customWidth="1"/>
    <col min="5125" max="5125" width="10.7109375" style="1" customWidth="1"/>
    <col min="5126" max="5126" width="12.85546875" style="1" customWidth="1"/>
    <col min="5127" max="5355" width="9.140625" style="1"/>
    <col min="5356" max="5356" width="5.7109375" style="1" customWidth="1"/>
    <col min="5357" max="5357" width="27.85546875" style="1" customWidth="1"/>
    <col min="5358" max="5358" width="10" style="1" customWidth="1"/>
    <col min="5359" max="5363" width="9.140625" style="1"/>
    <col min="5364" max="5364" width="14.42578125" style="1" customWidth="1"/>
    <col min="5365" max="5366" width="9.140625" style="1"/>
    <col min="5367" max="5367" width="9.5703125" style="1" bestFit="1" customWidth="1"/>
    <col min="5368" max="5369" width="9.5703125" style="1" customWidth="1"/>
    <col min="5370" max="5370" width="12.85546875" style="1" customWidth="1"/>
    <col min="5371" max="5372" width="9.140625" style="1"/>
    <col min="5373" max="5373" width="11.7109375" style="1" customWidth="1"/>
    <col min="5374" max="5374" width="11.5703125" style="1" customWidth="1"/>
    <col min="5375" max="5375" width="11.7109375" style="1" customWidth="1"/>
    <col min="5376" max="5377" width="13" style="1" customWidth="1"/>
    <col min="5378" max="5378" width="9.140625" style="1" customWidth="1"/>
    <col min="5379" max="5379" width="10.85546875" style="1" customWidth="1"/>
    <col min="5380" max="5380" width="9.140625" style="1" customWidth="1"/>
    <col min="5381" max="5381" width="10.7109375" style="1" customWidth="1"/>
    <col min="5382" max="5382" width="12.85546875" style="1" customWidth="1"/>
    <col min="5383" max="5611" width="9.140625" style="1"/>
    <col min="5612" max="5612" width="5.7109375" style="1" customWidth="1"/>
    <col min="5613" max="5613" width="27.85546875" style="1" customWidth="1"/>
    <col min="5614" max="5614" width="10" style="1" customWidth="1"/>
    <col min="5615" max="5619" width="9.140625" style="1"/>
    <col min="5620" max="5620" width="14.42578125" style="1" customWidth="1"/>
    <col min="5621" max="5622" width="9.140625" style="1"/>
    <col min="5623" max="5623" width="9.5703125" style="1" bestFit="1" customWidth="1"/>
    <col min="5624" max="5625" width="9.5703125" style="1" customWidth="1"/>
    <col min="5626" max="5626" width="12.85546875" style="1" customWidth="1"/>
    <col min="5627" max="5628" width="9.140625" style="1"/>
    <col min="5629" max="5629" width="11.7109375" style="1" customWidth="1"/>
    <col min="5630" max="5630" width="11.5703125" style="1" customWidth="1"/>
    <col min="5631" max="5631" width="11.7109375" style="1" customWidth="1"/>
    <col min="5632" max="5633" width="13" style="1" customWidth="1"/>
    <col min="5634" max="5634" width="9.140625" style="1" customWidth="1"/>
    <col min="5635" max="5635" width="10.85546875" style="1" customWidth="1"/>
    <col min="5636" max="5636" width="9.140625" style="1" customWidth="1"/>
    <col min="5637" max="5637" width="10.7109375" style="1" customWidth="1"/>
    <col min="5638" max="5638" width="12.85546875" style="1" customWidth="1"/>
    <col min="5639" max="5867" width="9.140625" style="1"/>
    <col min="5868" max="5868" width="5.7109375" style="1" customWidth="1"/>
    <col min="5869" max="5869" width="27.85546875" style="1" customWidth="1"/>
    <col min="5870" max="5870" width="10" style="1" customWidth="1"/>
    <col min="5871" max="5875" width="9.140625" style="1"/>
    <col min="5876" max="5876" width="14.42578125" style="1" customWidth="1"/>
    <col min="5877" max="5878" width="9.140625" style="1"/>
    <col min="5879" max="5879" width="9.5703125" style="1" bestFit="1" customWidth="1"/>
    <col min="5880" max="5881" width="9.5703125" style="1" customWidth="1"/>
    <col min="5882" max="5882" width="12.85546875" style="1" customWidth="1"/>
    <col min="5883" max="5884" width="9.140625" style="1"/>
    <col min="5885" max="5885" width="11.7109375" style="1" customWidth="1"/>
    <col min="5886" max="5886" width="11.5703125" style="1" customWidth="1"/>
    <col min="5887" max="5887" width="11.7109375" style="1" customWidth="1"/>
    <col min="5888" max="5889" width="13" style="1" customWidth="1"/>
    <col min="5890" max="5890" width="9.140625" style="1" customWidth="1"/>
    <col min="5891" max="5891" width="10.85546875" style="1" customWidth="1"/>
    <col min="5892" max="5892" width="9.140625" style="1" customWidth="1"/>
    <col min="5893" max="5893" width="10.7109375" style="1" customWidth="1"/>
    <col min="5894" max="5894" width="12.85546875" style="1" customWidth="1"/>
    <col min="5895" max="6123" width="9.140625" style="1"/>
    <col min="6124" max="6124" width="5.7109375" style="1" customWidth="1"/>
    <col min="6125" max="6125" width="27.85546875" style="1" customWidth="1"/>
    <col min="6126" max="6126" width="10" style="1" customWidth="1"/>
    <col min="6127" max="6131" width="9.140625" style="1"/>
    <col min="6132" max="6132" width="14.42578125" style="1" customWidth="1"/>
    <col min="6133" max="6134" width="9.140625" style="1"/>
    <col min="6135" max="6135" width="9.5703125" style="1" bestFit="1" customWidth="1"/>
    <col min="6136" max="6137" width="9.5703125" style="1" customWidth="1"/>
    <col min="6138" max="6138" width="12.85546875" style="1" customWidth="1"/>
    <col min="6139" max="6140" width="9.140625" style="1"/>
    <col min="6141" max="6141" width="11.7109375" style="1" customWidth="1"/>
    <col min="6142" max="6142" width="11.5703125" style="1" customWidth="1"/>
    <col min="6143" max="6143" width="11.7109375" style="1" customWidth="1"/>
    <col min="6144" max="6145" width="13" style="1" customWidth="1"/>
    <col min="6146" max="6146" width="9.140625" style="1" customWidth="1"/>
    <col min="6147" max="6147" width="10.85546875" style="1" customWidth="1"/>
    <col min="6148" max="6148" width="9.140625" style="1" customWidth="1"/>
    <col min="6149" max="6149" width="10.7109375" style="1" customWidth="1"/>
    <col min="6150" max="6150" width="12.85546875" style="1" customWidth="1"/>
    <col min="6151" max="6379" width="9.140625" style="1"/>
    <col min="6380" max="6380" width="5.7109375" style="1" customWidth="1"/>
    <col min="6381" max="6381" width="27.85546875" style="1" customWidth="1"/>
    <col min="6382" max="6382" width="10" style="1" customWidth="1"/>
    <col min="6383" max="6387" width="9.140625" style="1"/>
    <col min="6388" max="6388" width="14.42578125" style="1" customWidth="1"/>
    <col min="6389" max="6390" width="9.140625" style="1"/>
    <col min="6391" max="6391" width="9.5703125" style="1" bestFit="1" customWidth="1"/>
    <col min="6392" max="6393" width="9.5703125" style="1" customWidth="1"/>
    <col min="6394" max="6394" width="12.85546875" style="1" customWidth="1"/>
    <col min="6395" max="6396" width="9.140625" style="1"/>
    <col min="6397" max="6397" width="11.7109375" style="1" customWidth="1"/>
    <col min="6398" max="6398" width="11.5703125" style="1" customWidth="1"/>
    <col min="6399" max="6399" width="11.7109375" style="1" customWidth="1"/>
    <col min="6400" max="6401" width="13" style="1" customWidth="1"/>
    <col min="6402" max="6402" width="9.140625" style="1" customWidth="1"/>
    <col min="6403" max="6403" width="10.85546875" style="1" customWidth="1"/>
    <col min="6404" max="6404" width="9.140625" style="1" customWidth="1"/>
    <col min="6405" max="6405" width="10.7109375" style="1" customWidth="1"/>
    <col min="6406" max="6406" width="12.85546875" style="1" customWidth="1"/>
    <col min="6407" max="6635" width="9.140625" style="1"/>
    <col min="6636" max="6636" width="5.7109375" style="1" customWidth="1"/>
    <col min="6637" max="6637" width="27.85546875" style="1" customWidth="1"/>
    <col min="6638" max="6638" width="10" style="1" customWidth="1"/>
    <col min="6639" max="6643" width="9.140625" style="1"/>
    <col min="6644" max="6644" width="14.42578125" style="1" customWidth="1"/>
    <col min="6645" max="6646" width="9.140625" style="1"/>
    <col min="6647" max="6647" width="9.5703125" style="1" bestFit="1" customWidth="1"/>
    <col min="6648" max="6649" width="9.5703125" style="1" customWidth="1"/>
    <col min="6650" max="6650" width="12.85546875" style="1" customWidth="1"/>
    <col min="6651" max="6652" width="9.140625" style="1"/>
    <col min="6653" max="6653" width="11.7109375" style="1" customWidth="1"/>
    <col min="6654" max="6654" width="11.5703125" style="1" customWidth="1"/>
    <col min="6655" max="6655" width="11.7109375" style="1" customWidth="1"/>
    <col min="6656" max="6657" width="13" style="1" customWidth="1"/>
    <col min="6658" max="6658" width="9.140625" style="1" customWidth="1"/>
    <col min="6659" max="6659" width="10.85546875" style="1" customWidth="1"/>
    <col min="6660" max="6660" width="9.140625" style="1" customWidth="1"/>
    <col min="6661" max="6661" width="10.7109375" style="1" customWidth="1"/>
    <col min="6662" max="6662" width="12.85546875" style="1" customWidth="1"/>
    <col min="6663" max="6891" width="9.140625" style="1"/>
    <col min="6892" max="6892" width="5.7109375" style="1" customWidth="1"/>
    <col min="6893" max="6893" width="27.85546875" style="1" customWidth="1"/>
    <col min="6894" max="6894" width="10" style="1" customWidth="1"/>
    <col min="6895" max="6899" width="9.140625" style="1"/>
    <col min="6900" max="6900" width="14.42578125" style="1" customWidth="1"/>
    <col min="6901" max="6902" width="9.140625" style="1"/>
    <col min="6903" max="6903" width="9.5703125" style="1" bestFit="1" customWidth="1"/>
    <col min="6904" max="6905" width="9.5703125" style="1" customWidth="1"/>
    <col min="6906" max="6906" width="12.85546875" style="1" customWidth="1"/>
    <col min="6907" max="6908" width="9.140625" style="1"/>
    <col min="6909" max="6909" width="11.7109375" style="1" customWidth="1"/>
    <col min="6910" max="6910" width="11.5703125" style="1" customWidth="1"/>
    <col min="6911" max="6911" width="11.7109375" style="1" customWidth="1"/>
    <col min="6912" max="6913" width="13" style="1" customWidth="1"/>
    <col min="6914" max="6914" width="9.140625" style="1" customWidth="1"/>
    <col min="6915" max="6915" width="10.85546875" style="1" customWidth="1"/>
    <col min="6916" max="6916" width="9.140625" style="1" customWidth="1"/>
    <col min="6917" max="6917" width="10.7109375" style="1" customWidth="1"/>
    <col min="6918" max="6918" width="12.85546875" style="1" customWidth="1"/>
    <col min="6919" max="7147" width="9.140625" style="1"/>
    <col min="7148" max="7148" width="5.7109375" style="1" customWidth="1"/>
    <col min="7149" max="7149" width="27.85546875" style="1" customWidth="1"/>
    <col min="7150" max="7150" width="10" style="1" customWidth="1"/>
    <col min="7151" max="7155" width="9.140625" style="1"/>
    <col min="7156" max="7156" width="14.42578125" style="1" customWidth="1"/>
    <col min="7157" max="7158" width="9.140625" style="1"/>
    <col min="7159" max="7159" width="9.5703125" style="1" bestFit="1" customWidth="1"/>
    <col min="7160" max="7161" width="9.5703125" style="1" customWidth="1"/>
    <col min="7162" max="7162" width="12.85546875" style="1" customWidth="1"/>
    <col min="7163" max="7164" width="9.140625" style="1"/>
    <col min="7165" max="7165" width="11.7109375" style="1" customWidth="1"/>
    <col min="7166" max="7166" width="11.5703125" style="1" customWidth="1"/>
    <col min="7167" max="7167" width="11.7109375" style="1" customWidth="1"/>
    <col min="7168" max="7169" width="13" style="1" customWidth="1"/>
    <col min="7170" max="7170" width="9.140625" style="1" customWidth="1"/>
    <col min="7171" max="7171" width="10.85546875" style="1" customWidth="1"/>
    <col min="7172" max="7172" width="9.140625" style="1" customWidth="1"/>
    <col min="7173" max="7173" width="10.7109375" style="1" customWidth="1"/>
    <col min="7174" max="7174" width="12.85546875" style="1" customWidth="1"/>
    <col min="7175" max="7403" width="9.140625" style="1"/>
    <col min="7404" max="7404" width="5.7109375" style="1" customWidth="1"/>
    <col min="7405" max="7405" width="27.85546875" style="1" customWidth="1"/>
    <col min="7406" max="7406" width="10" style="1" customWidth="1"/>
    <col min="7407" max="7411" width="9.140625" style="1"/>
    <col min="7412" max="7412" width="14.42578125" style="1" customWidth="1"/>
    <col min="7413" max="7414" width="9.140625" style="1"/>
    <col min="7415" max="7415" width="9.5703125" style="1" bestFit="1" customWidth="1"/>
    <col min="7416" max="7417" width="9.5703125" style="1" customWidth="1"/>
    <col min="7418" max="7418" width="12.85546875" style="1" customWidth="1"/>
    <col min="7419" max="7420" width="9.140625" style="1"/>
    <col min="7421" max="7421" width="11.7109375" style="1" customWidth="1"/>
    <col min="7422" max="7422" width="11.5703125" style="1" customWidth="1"/>
    <col min="7423" max="7423" width="11.7109375" style="1" customWidth="1"/>
    <col min="7424" max="7425" width="13" style="1" customWidth="1"/>
    <col min="7426" max="7426" width="9.140625" style="1" customWidth="1"/>
    <col min="7427" max="7427" width="10.85546875" style="1" customWidth="1"/>
    <col min="7428" max="7428" width="9.140625" style="1" customWidth="1"/>
    <col min="7429" max="7429" width="10.7109375" style="1" customWidth="1"/>
    <col min="7430" max="7430" width="12.85546875" style="1" customWidth="1"/>
    <col min="7431" max="7659" width="9.140625" style="1"/>
    <col min="7660" max="7660" width="5.7109375" style="1" customWidth="1"/>
    <col min="7661" max="7661" width="27.85546875" style="1" customWidth="1"/>
    <col min="7662" max="7662" width="10" style="1" customWidth="1"/>
    <col min="7663" max="7667" width="9.140625" style="1"/>
    <col min="7668" max="7668" width="14.42578125" style="1" customWidth="1"/>
    <col min="7669" max="7670" width="9.140625" style="1"/>
    <col min="7671" max="7671" width="9.5703125" style="1" bestFit="1" customWidth="1"/>
    <col min="7672" max="7673" width="9.5703125" style="1" customWidth="1"/>
    <col min="7674" max="7674" width="12.85546875" style="1" customWidth="1"/>
    <col min="7675" max="7676" width="9.140625" style="1"/>
    <col min="7677" max="7677" width="11.7109375" style="1" customWidth="1"/>
    <col min="7678" max="7678" width="11.5703125" style="1" customWidth="1"/>
    <col min="7679" max="7679" width="11.7109375" style="1" customWidth="1"/>
    <col min="7680" max="7681" width="13" style="1" customWidth="1"/>
    <col min="7682" max="7682" width="9.140625" style="1" customWidth="1"/>
    <col min="7683" max="7683" width="10.85546875" style="1" customWidth="1"/>
    <col min="7684" max="7684" width="9.140625" style="1" customWidth="1"/>
    <col min="7685" max="7685" width="10.7109375" style="1" customWidth="1"/>
    <col min="7686" max="7686" width="12.85546875" style="1" customWidth="1"/>
    <col min="7687" max="7915" width="9.140625" style="1"/>
    <col min="7916" max="7916" width="5.7109375" style="1" customWidth="1"/>
    <col min="7917" max="7917" width="27.85546875" style="1" customWidth="1"/>
    <col min="7918" max="7918" width="10" style="1" customWidth="1"/>
    <col min="7919" max="7923" width="9.140625" style="1"/>
    <col min="7924" max="7924" width="14.42578125" style="1" customWidth="1"/>
    <col min="7925" max="7926" width="9.140625" style="1"/>
    <col min="7927" max="7927" width="9.5703125" style="1" bestFit="1" customWidth="1"/>
    <col min="7928" max="7929" width="9.5703125" style="1" customWidth="1"/>
    <col min="7930" max="7930" width="12.85546875" style="1" customWidth="1"/>
    <col min="7931" max="7932" width="9.140625" style="1"/>
    <col min="7933" max="7933" width="11.7109375" style="1" customWidth="1"/>
    <col min="7934" max="7934" width="11.5703125" style="1" customWidth="1"/>
    <col min="7935" max="7935" width="11.7109375" style="1" customWidth="1"/>
    <col min="7936" max="7937" width="13" style="1" customWidth="1"/>
    <col min="7938" max="7938" width="9.140625" style="1" customWidth="1"/>
    <col min="7939" max="7939" width="10.85546875" style="1" customWidth="1"/>
    <col min="7940" max="7940" width="9.140625" style="1" customWidth="1"/>
    <col min="7941" max="7941" width="10.7109375" style="1" customWidth="1"/>
    <col min="7942" max="7942" width="12.85546875" style="1" customWidth="1"/>
    <col min="7943" max="8171" width="9.140625" style="1"/>
    <col min="8172" max="8172" width="5.7109375" style="1" customWidth="1"/>
    <col min="8173" max="8173" width="27.85546875" style="1" customWidth="1"/>
    <col min="8174" max="8174" width="10" style="1" customWidth="1"/>
    <col min="8175" max="8179" width="9.140625" style="1"/>
    <col min="8180" max="8180" width="14.42578125" style="1" customWidth="1"/>
    <col min="8181" max="8182" width="9.140625" style="1"/>
    <col min="8183" max="8183" width="9.5703125" style="1" bestFit="1" customWidth="1"/>
    <col min="8184" max="8185" width="9.5703125" style="1" customWidth="1"/>
    <col min="8186" max="8186" width="12.85546875" style="1" customWidth="1"/>
    <col min="8187" max="8188" width="9.140625" style="1"/>
    <col min="8189" max="8189" width="11.7109375" style="1" customWidth="1"/>
    <col min="8190" max="8190" width="11.5703125" style="1" customWidth="1"/>
    <col min="8191" max="8191" width="11.7109375" style="1" customWidth="1"/>
    <col min="8192" max="8193" width="13" style="1" customWidth="1"/>
    <col min="8194" max="8194" width="9.140625" style="1" customWidth="1"/>
    <col min="8195" max="8195" width="10.85546875" style="1" customWidth="1"/>
    <col min="8196" max="8196" width="9.140625" style="1" customWidth="1"/>
    <col min="8197" max="8197" width="10.7109375" style="1" customWidth="1"/>
    <col min="8198" max="8198" width="12.85546875" style="1" customWidth="1"/>
    <col min="8199" max="8427" width="9.140625" style="1"/>
    <col min="8428" max="8428" width="5.7109375" style="1" customWidth="1"/>
    <col min="8429" max="8429" width="27.85546875" style="1" customWidth="1"/>
    <col min="8430" max="8430" width="10" style="1" customWidth="1"/>
    <col min="8431" max="8435" width="9.140625" style="1"/>
    <col min="8436" max="8436" width="14.42578125" style="1" customWidth="1"/>
    <col min="8437" max="8438" width="9.140625" style="1"/>
    <col min="8439" max="8439" width="9.5703125" style="1" bestFit="1" customWidth="1"/>
    <col min="8440" max="8441" width="9.5703125" style="1" customWidth="1"/>
    <col min="8442" max="8442" width="12.85546875" style="1" customWidth="1"/>
    <col min="8443" max="8444" width="9.140625" style="1"/>
    <col min="8445" max="8445" width="11.7109375" style="1" customWidth="1"/>
    <col min="8446" max="8446" width="11.5703125" style="1" customWidth="1"/>
    <col min="8447" max="8447" width="11.7109375" style="1" customWidth="1"/>
    <col min="8448" max="8449" width="13" style="1" customWidth="1"/>
    <col min="8450" max="8450" width="9.140625" style="1" customWidth="1"/>
    <col min="8451" max="8451" width="10.85546875" style="1" customWidth="1"/>
    <col min="8452" max="8452" width="9.140625" style="1" customWidth="1"/>
    <col min="8453" max="8453" width="10.7109375" style="1" customWidth="1"/>
    <col min="8454" max="8454" width="12.85546875" style="1" customWidth="1"/>
    <col min="8455" max="8683" width="9.140625" style="1"/>
    <col min="8684" max="8684" width="5.7109375" style="1" customWidth="1"/>
    <col min="8685" max="8685" width="27.85546875" style="1" customWidth="1"/>
    <col min="8686" max="8686" width="10" style="1" customWidth="1"/>
    <col min="8687" max="8691" width="9.140625" style="1"/>
    <col min="8692" max="8692" width="14.42578125" style="1" customWidth="1"/>
    <col min="8693" max="8694" width="9.140625" style="1"/>
    <col min="8695" max="8695" width="9.5703125" style="1" bestFit="1" customWidth="1"/>
    <col min="8696" max="8697" width="9.5703125" style="1" customWidth="1"/>
    <col min="8698" max="8698" width="12.85546875" style="1" customWidth="1"/>
    <col min="8699" max="8700" width="9.140625" style="1"/>
    <col min="8701" max="8701" width="11.7109375" style="1" customWidth="1"/>
    <col min="8702" max="8702" width="11.5703125" style="1" customWidth="1"/>
    <col min="8703" max="8703" width="11.7109375" style="1" customWidth="1"/>
    <col min="8704" max="8705" width="13" style="1" customWidth="1"/>
    <col min="8706" max="8706" width="9.140625" style="1" customWidth="1"/>
    <col min="8707" max="8707" width="10.85546875" style="1" customWidth="1"/>
    <col min="8708" max="8708" width="9.140625" style="1" customWidth="1"/>
    <col min="8709" max="8709" width="10.7109375" style="1" customWidth="1"/>
    <col min="8710" max="8710" width="12.85546875" style="1" customWidth="1"/>
    <col min="8711" max="8939" width="9.140625" style="1"/>
    <col min="8940" max="8940" width="5.7109375" style="1" customWidth="1"/>
    <col min="8941" max="8941" width="27.85546875" style="1" customWidth="1"/>
    <col min="8942" max="8942" width="10" style="1" customWidth="1"/>
    <col min="8943" max="8947" width="9.140625" style="1"/>
    <col min="8948" max="8948" width="14.42578125" style="1" customWidth="1"/>
    <col min="8949" max="8950" width="9.140625" style="1"/>
    <col min="8951" max="8951" width="9.5703125" style="1" bestFit="1" customWidth="1"/>
    <col min="8952" max="8953" width="9.5703125" style="1" customWidth="1"/>
    <col min="8954" max="8954" width="12.85546875" style="1" customWidth="1"/>
    <col min="8955" max="8956" width="9.140625" style="1"/>
    <col min="8957" max="8957" width="11.7109375" style="1" customWidth="1"/>
    <col min="8958" max="8958" width="11.5703125" style="1" customWidth="1"/>
    <col min="8959" max="8959" width="11.7109375" style="1" customWidth="1"/>
    <col min="8960" max="8961" width="13" style="1" customWidth="1"/>
    <col min="8962" max="8962" width="9.140625" style="1" customWidth="1"/>
    <col min="8963" max="8963" width="10.85546875" style="1" customWidth="1"/>
    <col min="8964" max="8964" width="9.140625" style="1" customWidth="1"/>
    <col min="8965" max="8965" width="10.7109375" style="1" customWidth="1"/>
    <col min="8966" max="8966" width="12.85546875" style="1" customWidth="1"/>
    <col min="8967" max="9195" width="9.140625" style="1"/>
    <col min="9196" max="9196" width="5.7109375" style="1" customWidth="1"/>
    <col min="9197" max="9197" width="27.85546875" style="1" customWidth="1"/>
    <col min="9198" max="9198" width="10" style="1" customWidth="1"/>
    <col min="9199" max="9203" width="9.140625" style="1"/>
    <col min="9204" max="9204" width="14.42578125" style="1" customWidth="1"/>
    <col min="9205" max="9206" width="9.140625" style="1"/>
    <col min="9207" max="9207" width="9.5703125" style="1" bestFit="1" customWidth="1"/>
    <col min="9208" max="9209" width="9.5703125" style="1" customWidth="1"/>
    <col min="9210" max="9210" width="12.85546875" style="1" customWidth="1"/>
    <col min="9211" max="9212" width="9.140625" style="1"/>
    <col min="9213" max="9213" width="11.7109375" style="1" customWidth="1"/>
    <col min="9214" max="9214" width="11.5703125" style="1" customWidth="1"/>
    <col min="9215" max="9215" width="11.7109375" style="1" customWidth="1"/>
    <col min="9216" max="9217" width="13" style="1" customWidth="1"/>
    <col min="9218" max="9218" width="9.140625" style="1" customWidth="1"/>
    <col min="9219" max="9219" width="10.85546875" style="1" customWidth="1"/>
    <col min="9220" max="9220" width="9.140625" style="1" customWidth="1"/>
    <col min="9221" max="9221" width="10.7109375" style="1" customWidth="1"/>
    <col min="9222" max="9222" width="12.85546875" style="1" customWidth="1"/>
    <col min="9223" max="9451" width="9.140625" style="1"/>
    <col min="9452" max="9452" width="5.7109375" style="1" customWidth="1"/>
    <col min="9453" max="9453" width="27.85546875" style="1" customWidth="1"/>
    <col min="9454" max="9454" width="10" style="1" customWidth="1"/>
    <col min="9455" max="9459" width="9.140625" style="1"/>
    <col min="9460" max="9460" width="14.42578125" style="1" customWidth="1"/>
    <col min="9461" max="9462" width="9.140625" style="1"/>
    <col min="9463" max="9463" width="9.5703125" style="1" bestFit="1" customWidth="1"/>
    <col min="9464" max="9465" width="9.5703125" style="1" customWidth="1"/>
    <col min="9466" max="9466" width="12.85546875" style="1" customWidth="1"/>
    <col min="9467" max="9468" width="9.140625" style="1"/>
    <col min="9469" max="9469" width="11.7109375" style="1" customWidth="1"/>
    <col min="9470" max="9470" width="11.5703125" style="1" customWidth="1"/>
    <col min="9471" max="9471" width="11.7109375" style="1" customWidth="1"/>
    <col min="9472" max="9473" width="13" style="1" customWidth="1"/>
    <col min="9474" max="9474" width="9.140625" style="1" customWidth="1"/>
    <col min="9475" max="9475" width="10.85546875" style="1" customWidth="1"/>
    <col min="9476" max="9476" width="9.140625" style="1" customWidth="1"/>
    <col min="9477" max="9477" width="10.7109375" style="1" customWidth="1"/>
    <col min="9478" max="9478" width="12.85546875" style="1" customWidth="1"/>
    <col min="9479" max="9707" width="9.140625" style="1"/>
    <col min="9708" max="9708" width="5.7109375" style="1" customWidth="1"/>
    <col min="9709" max="9709" width="27.85546875" style="1" customWidth="1"/>
    <col min="9710" max="9710" width="10" style="1" customWidth="1"/>
    <col min="9711" max="9715" width="9.140625" style="1"/>
    <col min="9716" max="9716" width="14.42578125" style="1" customWidth="1"/>
    <col min="9717" max="9718" width="9.140625" style="1"/>
    <col min="9719" max="9719" width="9.5703125" style="1" bestFit="1" customWidth="1"/>
    <col min="9720" max="9721" width="9.5703125" style="1" customWidth="1"/>
    <col min="9722" max="9722" width="12.85546875" style="1" customWidth="1"/>
    <col min="9723" max="9724" width="9.140625" style="1"/>
    <col min="9725" max="9725" width="11.7109375" style="1" customWidth="1"/>
    <col min="9726" max="9726" width="11.5703125" style="1" customWidth="1"/>
    <col min="9727" max="9727" width="11.7109375" style="1" customWidth="1"/>
    <col min="9728" max="9729" width="13" style="1" customWidth="1"/>
    <col min="9730" max="9730" width="9.140625" style="1" customWidth="1"/>
    <col min="9731" max="9731" width="10.85546875" style="1" customWidth="1"/>
    <col min="9732" max="9732" width="9.140625" style="1" customWidth="1"/>
    <col min="9733" max="9733" width="10.7109375" style="1" customWidth="1"/>
    <col min="9734" max="9734" width="12.85546875" style="1" customWidth="1"/>
    <col min="9735" max="9963" width="9.140625" style="1"/>
    <col min="9964" max="9964" width="5.7109375" style="1" customWidth="1"/>
    <col min="9965" max="9965" width="27.85546875" style="1" customWidth="1"/>
    <col min="9966" max="9966" width="10" style="1" customWidth="1"/>
    <col min="9967" max="9971" width="9.140625" style="1"/>
    <col min="9972" max="9972" width="14.42578125" style="1" customWidth="1"/>
    <col min="9973" max="9974" width="9.140625" style="1"/>
    <col min="9975" max="9975" width="9.5703125" style="1" bestFit="1" customWidth="1"/>
    <col min="9976" max="9977" width="9.5703125" style="1" customWidth="1"/>
    <col min="9978" max="9978" width="12.85546875" style="1" customWidth="1"/>
    <col min="9979" max="9980" width="9.140625" style="1"/>
    <col min="9981" max="9981" width="11.7109375" style="1" customWidth="1"/>
    <col min="9982" max="9982" width="11.5703125" style="1" customWidth="1"/>
    <col min="9983" max="9983" width="11.7109375" style="1" customWidth="1"/>
    <col min="9984" max="9985" width="13" style="1" customWidth="1"/>
    <col min="9986" max="9986" width="9.140625" style="1" customWidth="1"/>
    <col min="9987" max="9987" width="10.85546875" style="1" customWidth="1"/>
    <col min="9988" max="9988" width="9.140625" style="1" customWidth="1"/>
    <col min="9989" max="9989" width="10.7109375" style="1" customWidth="1"/>
    <col min="9990" max="9990" width="12.85546875" style="1" customWidth="1"/>
    <col min="9991" max="10219" width="9.140625" style="1"/>
    <col min="10220" max="10220" width="5.7109375" style="1" customWidth="1"/>
    <col min="10221" max="10221" width="27.85546875" style="1" customWidth="1"/>
    <col min="10222" max="10222" width="10" style="1" customWidth="1"/>
    <col min="10223" max="10227" width="9.140625" style="1"/>
    <col min="10228" max="10228" width="14.42578125" style="1" customWidth="1"/>
    <col min="10229" max="10230" width="9.140625" style="1"/>
    <col min="10231" max="10231" width="9.5703125" style="1" bestFit="1" customWidth="1"/>
    <col min="10232" max="10233" width="9.5703125" style="1" customWidth="1"/>
    <col min="10234" max="10234" width="12.85546875" style="1" customWidth="1"/>
    <col min="10235" max="10236" width="9.140625" style="1"/>
    <col min="10237" max="10237" width="11.7109375" style="1" customWidth="1"/>
    <col min="10238" max="10238" width="11.5703125" style="1" customWidth="1"/>
    <col min="10239" max="10239" width="11.7109375" style="1" customWidth="1"/>
    <col min="10240" max="10241" width="13" style="1" customWidth="1"/>
    <col min="10242" max="10242" width="9.140625" style="1" customWidth="1"/>
    <col min="10243" max="10243" width="10.85546875" style="1" customWidth="1"/>
    <col min="10244" max="10244" width="9.140625" style="1" customWidth="1"/>
    <col min="10245" max="10245" width="10.7109375" style="1" customWidth="1"/>
    <col min="10246" max="10246" width="12.85546875" style="1" customWidth="1"/>
    <col min="10247" max="10475" width="9.140625" style="1"/>
    <col min="10476" max="10476" width="5.7109375" style="1" customWidth="1"/>
    <col min="10477" max="10477" width="27.85546875" style="1" customWidth="1"/>
    <col min="10478" max="10478" width="10" style="1" customWidth="1"/>
    <col min="10479" max="10483" width="9.140625" style="1"/>
    <col min="10484" max="10484" width="14.42578125" style="1" customWidth="1"/>
    <col min="10485" max="10486" width="9.140625" style="1"/>
    <col min="10487" max="10487" width="9.5703125" style="1" bestFit="1" customWidth="1"/>
    <col min="10488" max="10489" width="9.5703125" style="1" customWidth="1"/>
    <col min="10490" max="10490" width="12.85546875" style="1" customWidth="1"/>
    <col min="10491" max="10492" width="9.140625" style="1"/>
    <col min="10493" max="10493" width="11.7109375" style="1" customWidth="1"/>
    <col min="10494" max="10494" width="11.5703125" style="1" customWidth="1"/>
    <col min="10495" max="10495" width="11.7109375" style="1" customWidth="1"/>
    <col min="10496" max="10497" width="13" style="1" customWidth="1"/>
    <col min="10498" max="10498" width="9.140625" style="1" customWidth="1"/>
    <col min="10499" max="10499" width="10.85546875" style="1" customWidth="1"/>
    <col min="10500" max="10500" width="9.140625" style="1" customWidth="1"/>
    <col min="10501" max="10501" width="10.7109375" style="1" customWidth="1"/>
    <col min="10502" max="10502" width="12.85546875" style="1" customWidth="1"/>
    <col min="10503" max="10731" width="9.140625" style="1"/>
    <col min="10732" max="10732" width="5.7109375" style="1" customWidth="1"/>
    <col min="10733" max="10733" width="27.85546875" style="1" customWidth="1"/>
    <col min="10734" max="10734" width="10" style="1" customWidth="1"/>
    <col min="10735" max="10739" width="9.140625" style="1"/>
    <col min="10740" max="10740" width="14.42578125" style="1" customWidth="1"/>
    <col min="10741" max="10742" width="9.140625" style="1"/>
    <col min="10743" max="10743" width="9.5703125" style="1" bestFit="1" customWidth="1"/>
    <col min="10744" max="10745" width="9.5703125" style="1" customWidth="1"/>
    <col min="10746" max="10746" width="12.85546875" style="1" customWidth="1"/>
    <col min="10747" max="10748" width="9.140625" style="1"/>
    <col min="10749" max="10749" width="11.7109375" style="1" customWidth="1"/>
    <col min="10750" max="10750" width="11.5703125" style="1" customWidth="1"/>
    <col min="10751" max="10751" width="11.7109375" style="1" customWidth="1"/>
    <col min="10752" max="10753" width="13" style="1" customWidth="1"/>
    <col min="10754" max="10754" width="9.140625" style="1" customWidth="1"/>
    <col min="10755" max="10755" width="10.85546875" style="1" customWidth="1"/>
    <col min="10756" max="10756" width="9.140625" style="1" customWidth="1"/>
    <col min="10757" max="10757" width="10.7109375" style="1" customWidth="1"/>
    <col min="10758" max="10758" width="12.85546875" style="1" customWidth="1"/>
    <col min="10759" max="10987" width="9.140625" style="1"/>
    <col min="10988" max="10988" width="5.7109375" style="1" customWidth="1"/>
    <col min="10989" max="10989" width="27.85546875" style="1" customWidth="1"/>
    <col min="10990" max="10990" width="10" style="1" customWidth="1"/>
    <col min="10991" max="10995" width="9.140625" style="1"/>
    <col min="10996" max="10996" width="14.42578125" style="1" customWidth="1"/>
    <col min="10997" max="10998" width="9.140625" style="1"/>
    <col min="10999" max="10999" width="9.5703125" style="1" bestFit="1" customWidth="1"/>
    <col min="11000" max="11001" width="9.5703125" style="1" customWidth="1"/>
    <col min="11002" max="11002" width="12.85546875" style="1" customWidth="1"/>
    <col min="11003" max="11004" width="9.140625" style="1"/>
    <col min="11005" max="11005" width="11.7109375" style="1" customWidth="1"/>
    <col min="11006" max="11006" width="11.5703125" style="1" customWidth="1"/>
    <col min="11007" max="11007" width="11.7109375" style="1" customWidth="1"/>
    <col min="11008" max="11009" width="13" style="1" customWidth="1"/>
    <col min="11010" max="11010" width="9.140625" style="1" customWidth="1"/>
    <col min="11011" max="11011" width="10.85546875" style="1" customWidth="1"/>
    <col min="11012" max="11012" width="9.140625" style="1" customWidth="1"/>
    <col min="11013" max="11013" width="10.7109375" style="1" customWidth="1"/>
    <col min="11014" max="11014" width="12.85546875" style="1" customWidth="1"/>
    <col min="11015" max="11243" width="9.140625" style="1"/>
    <col min="11244" max="11244" width="5.7109375" style="1" customWidth="1"/>
    <col min="11245" max="11245" width="27.85546875" style="1" customWidth="1"/>
    <col min="11246" max="11246" width="10" style="1" customWidth="1"/>
    <col min="11247" max="11251" width="9.140625" style="1"/>
    <col min="11252" max="11252" width="14.42578125" style="1" customWidth="1"/>
    <col min="11253" max="11254" width="9.140625" style="1"/>
    <col min="11255" max="11255" width="9.5703125" style="1" bestFit="1" customWidth="1"/>
    <col min="11256" max="11257" width="9.5703125" style="1" customWidth="1"/>
    <col min="11258" max="11258" width="12.85546875" style="1" customWidth="1"/>
    <col min="11259" max="11260" width="9.140625" style="1"/>
    <col min="11261" max="11261" width="11.7109375" style="1" customWidth="1"/>
    <col min="11262" max="11262" width="11.5703125" style="1" customWidth="1"/>
    <col min="11263" max="11263" width="11.7109375" style="1" customWidth="1"/>
    <col min="11264" max="11265" width="13" style="1" customWidth="1"/>
    <col min="11266" max="11266" width="9.140625" style="1" customWidth="1"/>
    <col min="11267" max="11267" width="10.85546875" style="1" customWidth="1"/>
    <col min="11268" max="11268" width="9.140625" style="1" customWidth="1"/>
    <col min="11269" max="11269" width="10.7109375" style="1" customWidth="1"/>
    <col min="11270" max="11270" width="12.85546875" style="1" customWidth="1"/>
    <col min="11271" max="11499" width="9.140625" style="1"/>
    <col min="11500" max="11500" width="5.7109375" style="1" customWidth="1"/>
    <col min="11501" max="11501" width="27.85546875" style="1" customWidth="1"/>
    <col min="11502" max="11502" width="10" style="1" customWidth="1"/>
    <col min="11503" max="11507" width="9.140625" style="1"/>
    <col min="11508" max="11508" width="14.42578125" style="1" customWidth="1"/>
    <col min="11509" max="11510" width="9.140625" style="1"/>
    <col min="11511" max="11511" width="9.5703125" style="1" bestFit="1" customWidth="1"/>
    <col min="11512" max="11513" width="9.5703125" style="1" customWidth="1"/>
    <col min="11514" max="11514" width="12.85546875" style="1" customWidth="1"/>
    <col min="11515" max="11516" width="9.140625" style="1"/>
    <col min="11517" max="11517" width="11.7109375" style="1" customWidth="1"/>
    <col min="11518" max="11518" width="11.5703125" style="1" customWidth="1"/>
    <col min="11519" max="11519" width="11.7109375" style="1" customWidth="1"/>
    <col min="11520" max="11521" width="13" style="1" customWidth="1"/>
    <col min="11522" max="11522" width="9.140625" style="1" customWidth="1"/>
    <col min="11523" max="11523" width="10.85546875" style="1" customWidth="1"/>
    <col min="11524" max="11524" width="9.140625" style="1" customWidth="1"/>
    <col min="11525" max="11525" width="10.7109375" style="1" customWidth="1"/>
    <col min="11526" max="11526" width="12.85546875" style="1" customWidth="1"/>
    <col min="11527" max="11755" width="9.140625" style="1"/>
    <col min="11756" max="11756" width="5.7109375" style="1" customWidth="1"/>
    <col min="11757" max="11757" width="27.85546875" style="1" customWidth="1"/>
    <col min="11758" max="11758" width="10" style="1" customWidth="1"/>
    <col min="11759" max="11763" width="9.140625" style="1"/>
    <col min="11764" max="11764" width="14.42578125" style="1" customWidth="1"/>
    <col min="11765" max="11766" width="9.140625" style="1"/>
    <col min="11767" max="11767" width="9.5703125" style="1" bestFit="1" customWidth="1"/>
    <col min="11768" max="11769" width="9.5703125" style="1" customWidth="1"/>
    <col min="11770" max="11770" width="12.85546875" style="1" customWidth="1"/>
    <col min="11771" max="11772" width="9.140625" style="1"/>
    <col min="11773" max="11773" width="11.7109375" style="1" customWidth="1"/>
    <col min="11774" max="11774" width="11.5703125" style="1" customWidth="1"/>
    <col min="11775" max="11775" width="11.7109375" style="1" customWidth="1"/>
    <col min="11776" max="11777" width="13" style="1" customWidth="1"/>
    <col min="11778" max="11778" width="9.140625" style="1" customWidth="1"/>
    <col min="11779" max="11779" width="10.85546875" style="1" customWidth="1"/>
    <col min="11780" max="11780" width="9.140625" style="1" customWidth="1"/>
    <col min="11781" max="11781" width="10.7109375" style="1" customWidth="1"/>
    <col min="11782" max="11782" width="12.85546875" style="1" customWidth="1"/>
    <col min="11783" max="12011" width="9.140625" style="1"/>
    <col min="12012" max="12012" width="5.7109375" style="1" customWidth="1"/>
    <col min="12013" max="12013" width="27.85546875" style="1" customWidth="1"/>
    <col min="12014" max="12014" width="10" style="1" customWidth="1"/>
    <col min="12015" max="12019" width="9.140625" style="1"/>
    <col min="12020" max="12020" width="14.42578125" style="1" customWidth="1"/>
    <col min="12021" max="12022" width="9.140625" style="1"/>
    <col min="12023" max="12023" width="9.5703125" style="1" bestFit="1" customWidth="1"/>
    <col min="12024" max="12025" width="9.5703125" style="1" customWidth="1"/>
    <col min="12026" max="12026" width="12.85546875" style="1" customWidth="1"/>
    <col min="12027" max="12028" width="9.140625" style="1"/>
    <col min="12029" max="12029" width="11.7109375" style="1" customWidth="1"/>
    <col min="12030" max="12030" width="11.5703125" style="1" customWidth="1"/>
    <col min="12031" max="12031" width="11.7109375" style="1" customWidth="1"/>
    <col min="12032" max="12033" width="13" style="1" customWidth="1"/>
    <col min="12034" max="12034" width="9.140625" style="1" customWidth="1"/>
    <col min="12035" max="12035" width="10.85546875" style="1" customWidth="1"/>
    <col min="12036" max="12036" width="9.140625" style="1" customWidth="1"/>
    <col min="12037" max="12037" width="10.7109375" style="1" customWidth="1"/>
    <col min="12038" max="12038" width="12.85546875" style="1" customWidth="1"/>
    <col min="12039" max="12267" width="9.140625" style="1"/>
    <col min="12268" max="12268" width="5.7109375" style="1" customWidth="1"/>
    <col min="12269" max="12269" width="27.85546875" style="1" customWidth="1"/>
    <col min="12270" max="12270" width="10" style="1" customWidth="1"/>
    <col min="12271" max="12275" width="9.140625" style="1"/>
    <col min="12276" max="12276" width="14.42578125" style="1" customWidth="1"/>
    <col min="12277" max="12278" width="9.140625" style="1"/>
    <col min="12279" max="12279" width="9.5703125" style="1" bestFit="1" customWidth="1"/>
    <col min="12280" max="12281" width="9.5703125" style="1" customWidth="1"/>
    <col min="12282" max="12282" width="12.85546875" style="1" customWidth="1"/>
    <col min="12283" max="12284" width="9.140625" style="1"/>
    <col min="12285" max="12285" width="11.7109375" style="1" customWidth="1"/>
    <col min="12286" max="12286" width="11.5703125" style="1" customWidth="1"/>
    <col min="12287" max="12287" width="11.7109375" style="1" customWidth="1"/>
    <col min="12288" max="12289" width="13" style="1" customWidth="1"/>
    <col min="12290" max="12290" width="9.140625" style="1" customWidth="1"/>
    <col min="12291" max="12291" width="10.85546875" style="1" customWidth="1"/>
    <col min="12292" max="12292" width="9.140625" style="1" customWidth="1"/>
    <col min="12293" max="12293" width="10.7109375" style="1" customWidth="1"/>
    <col min="12294" max="12294" width="12.85546875" style="1" customWidth="1"/>
    <col min="12295" max="12523" width="9.140625" style="1"/>
    <col min="12524" max="12524" width="5.7109375" style="1" customWidth="1"/>
    <col min="12525" max="12525" width="27.85546875" style="1" customWidth="1"/>
    <col min="12526" max="12526" width="10" style="1" customWidth="1"/>
    <col min="12527" max="12531" width="9.140625" style="1"/>
    <col min="12532" max="12532" width="14.42578125" style="1" customWidth="1"/>
    <col min="12533" max="12534" width="9.140625" style="1"/>
    <col min="12535" max="12535" width="9.5703125" style="1" bestFit="1" customWidth="1"/>
    <col min="12536" max="12537" width="9.5703125" style="1" customWidth="1"/>
    <col min="12538" max="12538" width="12.85546875" style="1" customWidth="1"/>
    <col min="12539" max="12540" width="9.140625" style="1"/>
    <col min="12541" max="12541" width="11.7109375" style="1" customWidth="1"/>
    <col min="12542" max="12542" width="11.5703125" style="1" customWidth="1"/>
    <col min="12543" max="12543" width="11.7109375" style="1" customWidth="1"/>
    <col min="12544" max="12545" width="13" style="1" customWidth="1"/>
    <col min="12546" max="12546" width="9.140625" style="1" customWidth="1"/>
    <col min="12547" max="12547" width="10.85546875" style="1" customWidth="1"/>
    <col min="12548" max="12548" width="9.140625" style="1" customWidth="1"/>
    <col min="12549" max="12549" width="10.7109375" style="1" customWidth="1"/>
    <col min="12550" max="12550" width="12.85546875" style="1" customWidth="1"/>
    <col min="12551" max="12779" width="9.140625" style="1"/>
    <col min="12780" max="12780" width="5.7109375" style="1" customWidth="1"/>
    <col min="12781" max="12781" width="27.85546875" style="1" customWidth="1"/>
    <col min="12782" max="12782" width="10" style="1" customWidth="1"/>
    <col min="12783" max="12787" width="9.140625" style="1"/>
    <col min="12788" max="12788" width="14.42578125" style="1" customWidth="1"/>
    <col min="12789" max="12790" width="9.140625" style="1"/>
    <col min="12791" max="12791" width="9.5703125" style="1" bestFit="1" customWidth="1"/>
    <col min="12792" max="12793" width="9.5703125" style="1" customWidth="1"/>
    <col min="12794" max="12794" width="12.85546875" style="1" customWidth="1"/>
    <col min="12795" max="12796" width="9.140625" style="1"/>
    <col min="12797" max="12797" width="11.7109375" style="1" customWidth="1"/>
    <col min="12798" max="12798" width="11.5703125" style="1" customWidth="1"/>
    <col min="12799" max="12799" width="11.7109375" style="1" customWidth="1"/>
    <col min="12800" max="12801" width="13" style="1" customWidth="1"/>
    <col min="12802" max="12802" width="9.140625" style="1" customWidth="1"/>
    <col min="12803" max="12803" width="10.85546875" style="1" customWidth="1"/>
    <col min="12804" max="12804" width="9.140625" style="1" customWidth="1"/>
    <col min="12805" max="12805" width="10.7109375" style="1" customWidth="1"/>
    <col min="12806" max="12806" width="12.85546875" style="1" customWidth="1"/>
    <col min="12807" max="13035" width="9.140625" style="1"/>
    <col min="13036" max="13036" width="5.7109375" style="1" customWidth="1"/>
    <col min="13037" max="13037" width="27.85546875" style="1" customWidth="1"/>
    <col min="13038" max="13038" width="10" style="1" customWidth="1"/>
    <col min="13039" max="13043" width="9.140625" style="1"/>
    <col min="13044" max="13044" width="14.42578125" style="1" customWidth="1"/>
    <col min="13045" max="13046" width="9.140625" style="1"/>
    <col min="13047" max="13047" width="9.5703125" style="1" bestFit="1" customWidth="1"/>
    <col min="13048" max="13049" width="9.5703125" style="1" customWidth="1"/>
    <col min="13050" max="13050" width="12.85546875" style="1" customWidth="1"/>
    <col min="13051" max="13052" width="9.140625" style="1"/>
    <col min="13053" max="13053" width="11.7109375" style="1" customWidth="1"/>
    <col min="13054" max="13054" width="11.5703125" style="1" customWidth="1"/>
    <col min="13055" max="13055" width="11.7109375" style="1" customWidth="1"/>
    <col min="13056" max="13057" width="13" style="1" customWidth="1"/>
    <col min="13058" max="13058" width="9.140625" style="1" customWidth="1"/>
    <col min="13059" max="13059" width="10.85546875" style="1" customWidth="1"/>
    <col min="13060" max="13060" width="9.140625" style="1" customWidth="1"/>
    <col min="13061" max="13061" width="10.7109375" style="1" customWidth="1"/>
    <col min="13062" max="13062" width="12.85546875" style="1" customWidth="1"/>
    <col min="13063" max="13291" width="9.140625" style="1"/>
    <col min="13292" max="13292" width="5.7109375" style="1" customWidth="1"/>
    <col min="13293" max="13293" width="27.85546875" style="1" customWidth="1"/>
    <col min="13294" max="13294" width="10" style="1" customWidth="1"/>
    <col min="13295" max="13299" width="9.140625" style="1"/>
    <col min="13300" max="13300" width="14.42578125" style="1" customWidth="1"/>
    <col min="13301" max="13302" width="9.140625" style="1"/>
    <col min="13303" max="13303" width="9.5703125" style="1" bestFit="1" customWidth="1"/>
    <col min="13304" max="13305" width="9.5703125" style="1" customWidth="1"/>
    <col min="13306" max="13306" width="12.85546875" style="1" customWidth="1"/>
    <col min="13307" max="13308" width="9.140625" style="1"/>
    <col min="13309" max="13309" width="11.7109375" style="1" customWidth="1"/>
    <col min="13310" max="13310" width="11.5703125" style="1" customWidth="1"/>
    <col min="13311" max="13311" width="11.7109375" style="1" customWidth="1"/>
    <col min="13312" max="13313" width="13" style="1" customWidth="1"/>
    <col min="13314" max="13314" width="9.140625" style="1" customWidth="1"/>
    <col min="13315" max="13315" width="10.85546875" style="1" customWidth="1"/>
    <col min="13316" max="13316" width="9.140625" style="1" customWidth="1"/>
    <col min="13317" max="13317" width="10.7109375" style="1" customWidth="1"/>
    <col min="13318" max="13318" width="12.85546875" style="1" customWidth="1"/>
    <col min="13319" max="13547" width="9.140625" style="1"/>
    <col min="13548" max="13548" width="5.7109375" style="1" customWidth="1"/>
    <col min="13549" max="13549" width="27.85546875" style="1" customWidth="1"/>
    <col min="13550" max="13550" width="10" style="1" customWidth="1"/>
    <col min="13551" max="13555" width="9.140625" style="1"/>
    <col min="13556" max="13556" width="14.42578125" style="1" customWidth="1"/>
    <col min="13557" max="13558" width="9.140625" style="1"/>
    <col min="13559" max="13559" width="9.5703125" style="1" bestFit="1" customWidth="1"/>
    <col min="13560" max="13561" width="9.5703125" style="1" customWidth="1"/>
    <col min="13562" max="13562" width="12.85546875" style="1" customWidth="1"/>
    <col min="13563" max="13564" width="9.140625" style="1"/>
    <col min="13565" max="13565" width="11.7109375" style="1" customWidth="1"/>
    <col min="13566" max="13566" width="11.5703125" style="1" customWidth="1"/>
    <col min="13567" max="13567" width="11.7109375" style="1" customWidth="1"/>
    <col min="13568" max="13569" width="13" style="1" customWidth="1"/>
    <col min="13570" max="13570" width="9.140625" style="1" customWidth="1"/>
    <col min="13571" max="13571" width="10.85546875" style="1" customWidth="1"/>
    <col min="13572" max="13572" width="9.140625" style="1" customWidth="1"/>
    <col min="13573" max="13573" width="10.7109375" style="1" customWidth="1"/>
    <col min="13574" max="13574" width="12.85546875" style="1" customWidth="1"/>
    <col min="13575" max="13803" width="9.140625" style="1"/>
    <col min="13804" max="13804" width="5.7109375" style="1" customWidth="1"/>
    <col min="13805" max="13805" width="27.85546875" style="1" customWidth="1"/>
    <col min="13806" max="13806" width="10" style="1" customWidth="1"/>
    <col min="13807" max="13811" width="9.140625" style="1"/>
    <col min="13812" max="13812" width="14.42578125" style="1" customWidth="1"/>
    <col min="13813" max="13814" width="9.140625" style="1"/>
    <col min="13815" max="13815" width="9.5703125" style="1" bestFit="1" customWidth="1"/>
    <col min="13816" max="13817" width="9.5703125" style="1" customWidth="1"/>
    <col min="13818" max="13818" width="12.85546875" style="1" customWidth="1"/>
    <col min="13819" max="13820" width="9.140625" style="1"/>
    <col min="13821" max="13821" width="11.7109375" style="1" customWidth="1"/>
    <col min="13822" max="13822" width="11.5703125" style="1" customWidth="1"/>
    <col min="13823" max="13823" width="11.7109375" style="1" customWidth="1"/>
    <col min="13824" max="13825" width="13" style="1" customWidth="1"/>
    <col min="13826" max="13826" width="9.140625" style="1" customWidth="1"/>
    <col min="13827" max="13827" width="10.85546875" style="1" customWidth="1"/>
    <col min="13828" max="13828" width="9.140625" style="1" customWidth="1"/>
    <col min="13829" max="13829" width="10.7109375" style="1" customWidth="1"/>
    <col min="13830" max="13830" width="12.85546875" style="1" customWidth="1"/>
    <col min="13831" max="14059" width="9.140625" style="1"/>
    <col min="14060" max="14060" width="5.7109375" style="1" customWidth="1"/>
    <col min="14061" max="14061" width="27.85546875" style="1" customWidth="1"/>
    <col min="14062" max="14062" width="10" style="1" customWidth="1"/>
    <col min="14063" max="14067" width="9.140625" style="1"/>
    <col min="14068" max="14068" width="14.42578125" style="1" customWidth="1"/>
    <col min="14069" max="14070" width="9.140625" style="1"/>
    <col min="14071" max="14071" width="9.5703125" style="1" bestFit="1" customWidth="1"/>
    <col min="14072" max="14073" width="9.5703125" style="1" customWidth="1"/>
    <col min="14074" max="14074" width="12.85546875" style="1" customWidth="1"/>
    <col min="14075" max="14076" width="9.140625" style="1"/>
    <col min="14077" max="14077" width="11.7109375" style="1" customWidth="1"/>
    <col min="14078" max="14078" width="11.5703125" style="1" customWidth="1"/>
    <col min="14079" max="14079" width="11.7109375" style="1" customWidth="1"/>
    <col min="14080" max="14081" width="13" style="1" customWidth="1"/>
    <col min="14082" max="14082" width="9.140625" style="1" customWidth="1"/>
    <col min="14083" max="14083" width="10.85546875" style="1" customWidth="1"/>
    <col min="14084" max="14084" width="9.140625" style="1" customWidth="1"/>
    <col min="14085" max="14085" width="10.7109375" style="1" customWidth="1"/>
    <col min="14086" max="14086" width="12.85546875" style="1" customWidth="1"/>
    <col min="14087" max="14315" width="9.140625" style="1"/>
    <col min="14316" max="14316" width="5.7109375" style="1" customWidth="1"/>
    <col min="14317" max="14317" width="27.85546875" style="1" customWidth="1"/>
    <col min="14318" max="14318" width="10" style="1" customWidth="1"/>
    <col min="14319" max="14323" width="9.140625" style="1"/>
    <col min="14324" max="14324" width="14.42578125" style="1" customWidth="1"/>
    <col min="14325" max="14326" width="9.140625" style="1"/>
    <col min="14327" max="14327" width="9.5703125" style="1" bestFit="1" customWidth="1"/>
    <col min="14328" max="14329" width="9.5703125" style="1" customWidth="1"/>
    <col min="14330" max="14330" width="12.85546875" style="1" customWidth="1"/>
    <col min="14331" max="14332" width="9.140625" style="1"/>
    <col min="14333" max="14333" width="11.7109375" style="1" customWidth="1"/>
    <col min="14334" max="14334" width="11.5703125" style="1" customWidth="1"/>
    <col min="14335" max="14335" width="11.7109375" style="1" customWidth="1"/>
    <col min="14336" max="14337" width="13" style="1" customWidth="1"/>
    <col min="14338" max="14338" width="9.140625" style="1" customWidth="1"/>
    <col min="14339" max="14339" width="10.85546875" style="1" customWidth="1"/>
    <col min="14340" max="14340" width="9.140625" style="1" customWidth="1"/>
    <col min="14341" max="14341" width="10.7109375" style="1" customWidth="1"/>
    <col min="14342" max="14342" width="12.85546875" style="1" customWidth="1"/>
    <col min="14343" max="14571" width="9.140625" style="1"/>
    <col min="14572" max="14572" width="5.7109375" style="1" customWidth="1"/>
    <col min="14573" max="14573" width="27.85546875" style="1" customWidth="1"/>
    <col min="14574" max="14574" width="10" style="1" customWidth="1"/>
    <col min="14575" max="14579" width="9.140625" style="1"/>
    <col min="14580" max="14580" width="14.42578125" style="1" customWidth="1"/>
    <col min="14581" max="14582" width="9.140625" style="1"/>
    <col min="14583" max="14583" width="9.5703125" style="1" bestFit="1" customWidth="1"/>
    <col min="14584" max="14585" width="9.5703125" style="1" customWidth="1"/>
    <col min="14586" max="14586" width="12.85546875" style="1" customWidth="1"/>
    <col min="14587" max="14588" width="9.140625" style="1"/>
    <col min="14589" max="14589" width="11.7109375" style="1" customWidth="1"/>
    <col min="14590" max="14590" width="11.5703125" style="1" customWidth="1"/>
    <col min="14591" max="14591" width="11.7109375" style="1" customWidth="1"/>
    <col min="14592" max="14593" width="13" style="1" customWidth="1"/>
    <col min="14594" max="14594" width="9.140625" style="1" customWidth="1"/>
    <col min="14595" max="14595" width="10.85546875" style="1" customWidth="1"/>
    <col min="14596" max="14596" width="9.140625" style="1" customWidth="1"/>
    <col min="14597" max="14597" width="10.7109375" style="1" customWidth="1"/>
    <col min="14598" max="14598" width="12.85546875" style="1" customWidth="1"/>
    <col min="14599" max="14827" width="9.140625" style="1"/>
    <col min="14828" max="14828" width="5.7109375" style="1" customWidth="1"/>
    <col min="14829" max="14829" width="27.85546875" style="1" customWidth="1"/>
    <col min="14830" max="14830" width="10" style="1" customWidth="1"/>
    <col min="14831" max="14835" width="9.140625" style="1"/>
    <col min="14836" max="14836" width="14.42578125" style="1" customWidth="1"/>
    <col min="14837" max="14838" width="9.140625" style="1"/>
    <col min="14839" max="14839" width="9.5703125" style="1" bestFit="1" customWidth="1"/>
    <col min="14840" max="14841" width="9.5703125" style="1" customWidth="1"/>
    <col min="14842" max="14842" width="12.85546875" style="1" customWidth="1"/>
    <col min="14843" max="14844" width="9.140625" style="1"/>
    <col min="14845" max="14845" width="11.7109375" style="1" customWidth="1"/>
    <col min="14846" max="14846" width="11.5703125" style="1" customWidth="1"/>
    <col min="14847" max="14847" width="11.7109375" style="1" customWidth="1"/>
    <col min="14848" max="14849" width="13" style="1" customWidth="1"/>
    <col min="14850" max="14850" width="9.140625" style="1" customWidth="1"/>
    <col min="14851" max="14851" width="10.85546875" style="1" customWidth="1"/>
    <col min="14852" max="14852" width="9.140625" style="1" customWidth="1"/>
    <col min="14853" max="14853" width="10.7109375" style="1" customWidth="1"/>
    <col min="14854" max="14854" width="12.85546875" style="1" customWidth="1"/>
    <col min="14855" max="15083" width="9.140625" style="1"/>
    <col min="15084" max="15084" width="5.7109375" style="1" customWidth="1"/>
    <col min="15085" max="15085" width="27.85546875" style="1" customWidth="1"/>
    <col min="15086" max="15086" width="10" style="1" customWidth="1"/>
    <col min="15087" max="15091" width="9.140625" style="1"/>
    <col min="15092" max="15092" width="14.42578125" style="1" customWidth="1"/>
    <col min="15093" max="15094" width="9.140625" style="1"/>
    <col min="15095" max="15095" width="9.5703125" style="1" bestFit="1" customWidth="1"/>
    <col min="15096" max="15097" width="9.5703125" style="1" customWidth="1"/>
    <col min="15098" max="15098" width="12.85546875" style="1" customWidth="1"/>
    <col min="15099" max="15100" width="9.140625" style="1"/>
    <col min="15101" max="15101" width="11.7109375" style="1" customWidth="1"/>
    <col min="15102" max="15102" width="11.5703125" style="1" customWidth="1"/>
    <col min="15103" max="15103" width="11.7109375" style="1" customWidth="1"/>
    <col min="15104" max="15105" width="13" style="1" customWidth="1"/>
    <col min="15106" max="15106" width="9.140625" style="1" customWidth="1"/>
    <col min="15107" max="15107" width="10.85546875" style="1" customWidth="1"/>
    <col min="15108" max="15108" width="9.140625" style="1" customWidth="1"/>
    <col min="15109" max="15109" width="10.7109375" style="1" customWidth="1"/>
    <col min="15110" max="15110" width="12.85546875" style="1" customWidth="1"/>
    <col min="15111" max="15339" width="9.140625" style="1"/>
    <col min="15340" max="15340" width="5.7109375" style="1" customWidth="1"/>
    <col min="15341" max="15341" width="27.85546875" style="1" customWidth="1"/>
    <col min="15342" max="15342" width="10" style="1" customWidth="1"/>
    <col min="15343" max="15347" width="9.140625" style="1"/>
    <col min="15348" max="15348" width="14.42578125" style="1" customWidth="1"/>
    <col min="15349" max="15350" width="9.140625" style="1"/>
    <col min="15351" max="15351" width="9.5703125" style="1" bestFit="1" customWidth="1"/>
    <col min="15352" max="15353" width="9.5703125" style="1" customWidth="1"/>
    <col min="15354" max="15354" width="12.85546875" style="1" customWidth="1"/>
    <col min="15355" max="15356" width="9.140625" style="1"/>
    <col min="15357" max="15357" width="11.7109375" style="1" customWidth="1"/>
    <col min="15358" max="15358" width="11.5703125" style="1" customWidth="1"/>
    <col min="15359" max="15359" width="11.7109375" style="1" customWidth="1"/>
    <col min="15360" max="15361" width="13" style="1" customWidth="1"/>
    <col min="15362" max="15362" width="9.140625" style="1" customWidth="1"/>
    <col min="15363" max="15363" width="10.85546875" style="1" customWidth="1"/>
    <col min="15364" max="15364" width="9.140625" style="1" customWidth="1"/>
    <col min="15365" max="15365" width="10.7109375" style="1" customWidth="1"/>
    <col min="15366" max="15366" width="12.85546875" style="1" customWidth="1"/>
    <col min="15367" max="15595" width="9.140625" style="1"/>
    <col min="15596" max="15596" width="5.7109375" style="1" customWidth="1"/>
    <col min="15597" max="15597" width="27.85546875" style="1" customWidth="1"/>
    <col min="15598" max="15598" width="10" style="1" customWidth="1"/>
    <col min="15599" max="15603" width="9.140625" style="1"/>
    <col min="15604" max="15604" width="14.42578125" style="1" customWidth="1"/>
    <col min="15605" max="15606" width="9.140625" style="1"/>
    <col min="15607" max="15607" width="9.5703125" style="1" bestFit="1" customWidth="1"/>
    <col min="15608" max="15609" width="9.5703125" style="1" customWidth="1"/>
    <col min="15610" max="15610" width="12.85546875" style="1" customWidth="1"/>
    <col min="15611" max="15612" width="9.140625" style="1"/>
    <col min="15613" max="15613" width="11.7109375" style="1" customWidth="1"/>
    <col min="15614" max="15614" width="11.5703125" style="1" customWidth="1"/>
    <col min="15615" max="15615" width="11.7109375" style="1" customWidth="1"/>
    <col min="15616" max="15617" width="13" style="1" customWidth="1"/>
    <col min="15618" max="15618" width="9.140625" style="1" customWidth="1"/>
    <col min="15619" max="15619" width="10.85546875" style="1" customWidth="1"/>
    <col min="15620" max="15620" width="9.140625" style="1" customWidth="1"/>
    <col min="15621" max="15621" width="10.7109375" style="1" customWidth="1"/>
    <col min="15622" max="15622" width="12.85546875" style="1" customWidth="1"/>
    <col min="15623" max="15851" width="9.140625" style="1"/>
    <col min="15852" max="15852" width="5.7109375" style="1" customWidth="1"/>
    <col min="15853" max="15853" width="27.85546875" style="1" customWidth="1"/>
    <col min="15854" max="15854" width="10" style="1" customWidth="1"/>
    <col min="15855" max="15859" width="9.140625" style="1"/>
    <col min="15860" max="15860" width="14.42578125" style="1" customWidth="1"/>
    <col min="15861" max="15862" width="9.140625" style="1"/>
    <col min="15863" max="15863" width="9.5703125" style="1" bestFit="1" customWidth="1"/>
    <col min="15864" max="15865" width="9.5703125" style="1" customWidth="1"/>
    <col min="15866" max="15866" width="12.85546875" style="1" customWidth="1"/>
    <col min="15867" max="15868" width="9.140625" style="1"/>
    <col min="15869" max="15869" width="11.7109375" style="1" customWidth="1"/>
    <col min="15870" max="15870" width="11.5703125" style="1" customWidth="1"/>
    <col min="15871" max="15871" width="11.7109375" style="1" customWidth="1"/>
    <col min="15872" max="15873" width="13" style="1" customWidth="1"/>
    <col min="15874" max="15874" width="9.140625" style="1" customWidth="1"/>
    <col min="15875" max="15875" width="10.85546875" style="1" customWidth="1"/>
    <col min="15876" max="15876" width="9.140625" style="1" customWidth="1"/>
    <col min="15877" max="15877" width="10.7109375" style="1" customWidth="1"/>
    <col min="15878" max="15878" width="12.85546875" style="1" customWidth="1"/>
    <col min="15879" max="16107" width="9.140625" style="1"/>
    <col min="16108" max="16108" width="5.7109375" style="1" customWidth="1"/>
    <col min="16109" max="16109" width="27.85546875" style="1" customWidth="1"/>
    <col min="16110" max="16110" width="10" style="1" customWidth="1"/>
    <col min="16111" max="16115" width="9.140625" style="1"/>
    <col min="16116" max="16116" width="14.42578125" style="1" customWidth="1"/>
    <col min="16117" max="16118" width="9.140625" style="1"/>
    <col min="16119" max="16119" width="9.5703125" style="1" bestFit="1" customWidth="1"/>
    <col min="16120" max="16121" width="9.5703125" style="1" customWidth="1"/>
    <col min="16122" max="16122" width="12.85546875" style="1" customWidth="1"/>
    <col min="16123" max="16124" width="9.140625" style="1"/>
    <col min="16125" max="16125" width="11.7109375" style="1" customWidth="1"/>
    <col min="16126" max="16126" width="11.5703125" style="1" customWidth="1"/>
    <col min="16127" max="16127" width="11.7109375" style="1" customWidth="1"/>
    <col min="16128" max="16129" width="13" style="1" customWidth="1"/>
    <col min="16130" max="16130" width="9.140625" style="1" customWidth="1"/>
    <col min="16131" max="16131" width="10.85546875" style="1" customWidth="1"/>
    <col min="16132" max="16132" width="9.140625" style="1" customWidth="1"/>
    <col min="16133" max="16133" width="10.7109375" style="1" customWidth="1"/>
    <col min="16134" max="16134" width="12.85546875" style="1" customWidth="1"/>
    <col min="16135" max="16382" width="9.140625" style="1"/>
    <col min="16383" max="16383" width="9.140625" style="1" customWidth="1"/>
    <col min="16384" max="16384" width="9.140625" style="1"/>
  </cols>
  <sheetData>
    <row r="1" spans="1:12" ht="15">
      <c r="B1" s="273" t="s">
        <v>342</v>
      </c>
      <c r="C1" s="273"/>
      <c r="D1" s="273"/>
      <c r="E1" s="273"/>
      <c r="F1" s="273"/>
      <c r="G1" s="273"/>
      <c r="H1" s="273"/>
    </row>
    <row r="2" spans="1:12" ht="58.5" customHeight="1">
      <c r="B2" s="274" t="s">
        <v>407</v>
      </c>
      <c r="C2" s="274"/>
      <c r="D2" s="274"/>
      <c r="E2" s="274"/>
      <c r="F2" s="274"/>
      <c r="G2" s="274"/>
      <c r="H2" s="274"/>
    </row>
    <row r="3" spans="1:12" ht="26.25" customHeight="1">
      <c r="B3" s="274" t="str">
        <f>'1.1.1. Осмотр несущ.констр.'!B3:R3</f>
        <v>с.Чечеул, ул.Октябрьская д.2а</v>
      </c>
      <c r="C3" s="274"/>
      <c r="D3" s="274"/>
      <c r="E3" s="274"/>
      <c r="F3" s="274"/>
      <c r="G3" s="274"/>
      <c r="H3" s="274"/>
    </row>
    <row r="4" spans="1:12" ht="18.75" customHeight="1">
      <c r="B4" s="274" t="s">
        <v>451</v>
      </c>
      <c r="C4" s="274"/>
      <c r="D4" s="274"/>
      <c r="E4" s="274"/>
      <c r="F4" s="274"/>
      <c r="G4" s="274"/>
      <c r="H4" s="274"/>
    </row>
    <row r="5" spans="1:12" ht="63" customHeight="1">
      <c r="B5" s="287" t="s">
        <v>361</v>
      </c>
      <c r="C5" s="287"/>
      <c r="D5" s="287"/>
      <c r="E5" s="287"/>
      <c r="F5" s="287"/>
      <c r="G5" s="287"/>
      <c r="H5" s="287"/>
    </row>
    <row r="6" spans="1:12" ht="90" customHeight="1">
      <c r="B6" s="288" t="s">
        <v>237</v>
      </c>
      <c r="C6" s="288"/>
      <c r="D6" s="288"/>
      <c r="E6" s="288"/>
      <c r="F6" s="288"/>
      <c r="G6" s="288"/>
      <c r="H6" s="288"/>
    </row>
    <row r="7" spans="1:12" s="4" customFormat="1" ht="48.6" customHeight="1">
      <c r="A7" s="29"/>
      <c r="B7" s="2" t="s">
        <v>28</v>
      </c>
      <c r="C7" s="2" t="s">
        <v>3</v>
      </c>
      <c r="D7" s="30" t="s">
        <v>29</v>
      </c>
      <c r="E7" s="3" t="s">
        <v>282</v>
      </c>
      <c r="F7" s="98" t="s">
        <v>413</v>
      </c>
      <c r="G7" s="98" t="s">
        <v>238</v>
      </c>
      <c r="H7" s="3" t="s">
        <v>31</v>
      </c>
      <c r="J7" s="99"/>
      <c r="K7" s="99"/>
      <c r="L7" s="99"/>
    </row>
    <row r="8" spans="1:12" s="4" customFormat="1" ht="40.15" customHeight="1">
      <c r="A8" s="29" t="s">
        <v>8</v>
      </c>
      <c r="B8" s="101" t="s">
        <v>32</v>
      </c>
      <c r="C8" s="56"/>
      <c r="D8" s="102"/>
      <c r="E8" s="57"/>
      <c r="F8" s="98"/>
      <c r="G8" s="98"/>
      <c r="H8" s="103">
        <f>SUM(H9:H12)</f>
        <v>5334.24</v>
      </c>
      <c r="J8" s="99"/>
      <c r="K8" s="99"/>
      <c r="L8" s="99"/>
    </row>
    <row r="9" spans="1:12" ht="32.25" customHeight="1">
      <c r="A9" s="5" t="s">
        <v>82</v>
      </c>
      <c r="B9" s="6" t="s">
        <v>33</v>
      </c>
      <c r="C9" s="7" t="s">
        <v>34</v>
      </c>
      <c r="D9" s="9">
        <v>3</v>
      </c>
      <c r="E9" s="9">
        <v>329.66</v>
      </c>
      <c r="F9" s="44">
        <v>164.8</v>
      </c>
      <c r="G9" s="46">
        <v>30787</v>
      </c>
      <c r="H9" s="8">
        <f>ROUND(D9*E9,2)</f>
        <v>988.98</v>
      </c>
      <c r="J9" s="135"/>
      <c r="L9" s="139"/>
    </row>
    <row r="10" spans="1:12" ht="32.25" customHeight="1">
      <c r="A10" s="10" t="s">
        <v>35</v>
      </c>
      <c r="B10" s="6" t="s">
        <v>36</v>
      </c>
      <c r="C10" s="5" t="s">
        <v>34</v>
      </c>
      <c r="D10" s="12">
        <v>3</v>
      </c>
      <c r="E10" s="9">
        <v>362.63</v>
      </c>
      <c r="F10" s="44">
        <f>F9</f>
        <v>164.8</v>
      </c>
      <c r="G10" s="46">
        <v>30787</v>
      </c>
      <c r="H10" s="8">
        <f t="shared" ref="H10:H12" si="0">ROUND(D10*E10,2)</f>
        <v>1087.8900000000001</v>
      </c>
    </row>
    <row r="11" spans="1:12" ht="32.25" customHeight="1">
      <c r="A11" s="10" t="s">
        <v>37</v>
      </c>
      <c r="B11" s="6" t="s">
        <v>49</v>
      </c>
      <c r="C11" s="5" t="s">
        <v>34</v>
      </c>
      <c r="D11" s="12">
        <v>3</v>
      </c>
      <c r="E11" s="9">
        <v>398.98</v>
      </c>
      <c r="F11" s="44">
        <f>F9</f>
        <v>164.8</v>
      </c>
      <c r="G11" s="46">
        <v>30787</v>
      </c>
      <c r="H11" s="8">
        <f t="shared" si="0"/>
        <v>1196.94</v>
      </c>
    </row>
    <row r="12" spans="1:12" ht="32.25" customHeight="1">
      <c r="A12" s="10" t="s">
        <v>38</v>
      </c>
      <c r="B12" s="13" t="s">
        <v>39</v>
      </c>
      <c r="C12" s="5" t="s">
        <v>34</v>
      </c>
      <c r="D12" s="5">
        <v>3</v>
      </c>
      <c r="E12" s="9">
        <v>686.81</v>
      </c>
      <c r="F12" s="44">
        <f>F9</f>
        <v>164.8</v>
      </c>
      <c r="G12" s="46">
        <v>30787</v>
      </c>
      <c r="H12" s="8">
        <f t="shared" si="0"/>
        <v>2060.4299999999998</v>
      </c>
    </row>
    <row r="13" spans="1:12" ht="32.25" customHeight="1">
      <c r="A13" s="16" t="s">
        <v>10</v>
      </c>
      <c r="B13" s="13" t="s">
        <v>18</v>
      </c>
      <c r="C13" s="5" t="s">
        <v>19</v>
      </c>
      <c r="D13" s="11">
        <v>30.2</v>
      </c>
      <c r="E13" s="9"/>
      <c r="F13" s="44"/>
      <c r="G13" s="44"/>
      <c r="H13" s="8">
        <f>H8*D13/100</f>
        <v>1610.9404799999998</v>
      </c>
    </row>
    <row r="14" spans="1:12" ht="32.25" customHeight="1">
      <c r="A14" s="10" t="s">
        <v>11</v>
      </c>
      <c r="B14" s="13" t="s">
        <v>278</v>
      </c>
      <c r="C14" s="15" t="s">
        <v>34</v>
      </c>
      <c r="D14" s="11">
        <v>1</v>
      </c>
      <c r="E14" s="9">
        <v>3963.23</v>
      </c>
      <c r="F14" s="44"/>
      <c r="G14" s="44"/>
      <c r="H14" s="8">
        <f>D14*E14</f>
        <v>3963.23</v>
      </c>
    </row>
    <row r="15" spans="1:12" s="22" customFormat="1" ht="61.5" customHeight="1">
      <c r="A15" s="10" t="s">
        <v>13</v>
      </c>
      <c r="B15" s="13" t="s">
        <v>292</v>
      </c>
      <c r="C15" s="7" t="s">
        <v>15</v>
      </c>
      <c r="D15" s="5"/>
      <c r="E15" s="9"/>
      <c r="F15" s="44"/>
      <c r="G15" s="44"/>
      <c r="H15" s="8">
        <v>0</v>
      </c>
      <c r="I15" s="27"/>
      <c r="J15" s="27"/>
      <c r="K15" s="27"/>
      <c r="L15" s="27"/>
    </row>
    <row r="16" spans="1:12" s="22" customFormat="1" ht="65.25" customHeight="1">
      <c r="A16" s="10" t="s">
        <v>16</v>
      </c>
      <c r="B16" s="13" t="s">
        <v>387</v>
      </c>
      <c r="C16" s="7" t="s">
        <v>15</v>
      </c>
      <c r="D16" s="5"/>
      <c r="E16" s="9"/>
      <c r="F16" s="44"/>
      <c r="G16" s="44"/>
      <c r="H16" s="8">
        <f>H8*I16/100</f>
        <v>1066.848</v>
      </c>
      <c r="I16" s="100">
        <v>20</v>
      </c>
      <c r="J16" s="96" t="s">
        <v>19</v>
      </c>
      <c r="K16" s="27"/>
      <c r="L16" s="27"/>
    </row>
    <row r="17" spans="1:12" s="22" customFormat="1" ht="75" hidden="1" customHeight="1">
      <c r="A17" s="10" t="s">
        <v>17</v>
      </c>
      <c r="B17" s="13" t="s">
        <v>283</v>
      </c>
      <c r="C17" s="7" t="s">
        <v>48</v>
      </c>
      <c r="D17" s="136"/>
      <c r="E17" s="9"/>
      <c r="F17" s="44"/>
      <c r="G17" s="44"/>
      <c r="H17" s="8">
        <f>D17*E17</f>
        <v>0</v>
      </c>
      <c r="I17" s="27"/>
      <c r="J17" s="27"/>
      <c r="K17" s="27"/>
      <c r="L17" s="27"/>
    </row>
    <row r="18" spans="1:12" s="21" customFormat="1" ht="32.25" customHeight="1">
      <c r="A18" s="16"/>
      <c r="B18" s="199" t="s">
        <v>21</v>
      </c>
      <c r="C18" s="200" t="s">
        <v>15</v>
      </c>
      <c r="D18" s="203"/>
      <c r="E18" s="204"/>
      <c r="F18" s="205"/>
      <c r="G18" s="205"/>
      <c r="H18" s="202">
        <f>H8+H13+H14+H15+H16+H17</f>
        <v>11975.258479999999</v>
      </c>
      <c r="J18" s="97"/>
      <c r="K18" s="97"/>
      <c r="L18" s="97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8"/>
    </row>
    <row r="20" spans="1:12" ht="59.25" customHeight="1">
      <c r="B20" s="268" t="s">
        <v>462</v>
      </c>
      <c r="C20" s="268"/>
      <c r="D20" s="268"/>
      <c r="E20" s="268"/>
      <c r="F20" s="268"/>
      <c r="G20" s="268"/>
      <c r="H20" s="268"/>
    </row>
    <row r="21" spans="1:12" ht="15">
      <c r="B21" s="286"/>
      <c r="C21" s="286"/>
      <c r="D21" s="286"/>
      <c r="E21" s="286"/>
      <c r="F21" s="286"/>
      <c r="G21" s="286"/>
      <c r="H21" s="286"/>
    </row>
    <row r="22" spans="1:12" ht="15">
      <c r="B22" s="286"/>
      <c r="C22" s="286"/>
      <c r="D22" s="286"/>
      <c r="E22" s="286"/>
      <c r="F22" s="286"/>
      <c r="G22" s="286"/>
      <c r="H22" s="286"/>
    </row>
    <row r="23" spans="1:12" ht="15">
      <c r="B23" s="286"/>
      <c r="C23" s="286"/>
      <c r="D23" s="286"/>
      <c r="E23" s="286"/>
      <c r="F23" s="286"/>
      <c r="G23" s="286"/>
      <c r="H23" s="286"/>
    </row>
  </sheetData>
  <mergeCells count="10">
    <mergeCell ref="B22:H22"/>
    <mergeCell ref="B23:H23"/>
    <mergeCell ref="B5:H5"/>
    <mergeCell ref="B1:H1"/>
    <mergeCell ref="B2:H2"/>
    <mergeCell ref="B4:H4"/>
    <mergeCell ref="B6:H6"/>
    <mergeCell ref="B20:H20"/>
    <mergeCell ref="B21:H21"/>
    <mergeCell ref="B3:H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4"/>
  <sheetViews>
    <sheetView topLeftCell="A6" workbookViewId="0">
      <selection activeCell="R13" sqref="R13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3" t="s">
        <v>342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20" ht="15.75">
      <c r="B2" s="274" t="s">
        <v>445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20" ht="15.75">
      <c r="B3" s="274" t="str">
        <f>'1.1.1. Осмотр несущ.констр.'!B3:R3</f>
        <v>с.Чечеул, ул.Октябрьская д.2а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20" ht="29.25" customHeight="1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20" s="21" customFormat="1" ht="30.75" customHeight="1">
      <c r="B5" s="214" t="s">
        <v>416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20" ht="27" customHeight="1">
      <c r="B6" s="270" t="s">
        <v>414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245</v>
      </c>
      <c r="H7" s="87" t="s">
        <v>246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413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67</v>
      </c>
      <c r="E8" s="9">
        <v>16.5</v>
      </c>
      <c r="F8" s="7" t="s">
        <v>104</v>
      </c>
      <c r="G8" s="190">
        <f>E8/100</f>
        <v>0.16500000000000001</v>
      </c>
      <c r="H8" s="90">
        <v>336</v>
      </c>
      <c r="I8" s="9">
        <f>G8*H8</f>
        <v>55.440000000000005</v>
      </c>
      <c r="J8" s="9">
        <v>362.63</v>
      </c>
      <c r="K8" s="44">
        <f>'1.1.1. Осмотр несущ.констр.'!K15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несущ.констр.'!O15</f>
        <v>164.8</v>
      </c>
      <c r="P8" s="8">
        <v>336</v>
      </c>
      <c r="Q8" s="8">
        <f>ROUND(P8*30.2/100,2)</f>
        <v>101.47</v>
      </c>
      <c r="R8" s="8">
        <f>P8+Q8</f>
        <v>437.47</v>
      </c>
      <c r="T8" s="159">
        <v>336</v>
      </c>
    </row>
    <row r="9" spans="1:20" s="21" customFormat="1" ht="20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336</v>
      </c>
      <c r="Q9" s="19">
        <f>Q8</f>
        <v>101.47</v>
      </c>
      <c r="R9" s="19">
        <f>R8</f>
        <v>437.47</v>
      </c>
    </row>
    <row r="10" spans="1:20" ht="15"/>
    <row r="11" spans="1:20" ht="32.25" customHeight="1">
      <c r="A11" s="108">
        <v>1</v>
      </c>
      <c r="B11" s="277" t="s">
        <v>221</v>
      </c>
      <c r="C11" s="278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92">
        <f>P9</f>
        <v>336</v>
      </c>
      <c r="Q11" s="92">
        <f t="shared" ref="Q11:R11" si="0">Q9</f>
        <v>101.47</v>
      </c>
      <c r="R11" s="92">
        <f t="shared" si="0"/>
        <v>437.47</v>
      </c>
    </row>
    <row r="12" spans="1:20" ht="68.25" customHeight="1">
      <c r="A12" s="108">
        <v>2</v>
      </c>
      <c r="B12" s="289" t="s">
        <v>428</v>
      </c>
      <c r="C12" s="290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10"/>
      <c r="Q12" s="10"/>
      <c r="R12" s="92">
        <v>2363.96</v>
      </c>
    </row>
    <row r="13" spans="1:20" ht="24" customHeight="1">
      <c r="A13" s="134"/>
      <c r="B13" s="266" t="s">
        <v>360</v>
      </c>
      <c r="C13" s="267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3">
        <f>P11+P12</f>
        <v>336</v>
      </c>
      <c r="Q13" s="133">
        <f t="shared" ref="Q13:R13" si="1">Q11+Q12</f>
        <v>101.47</v>
      </c>
      <c r="R13" s="133">
        <f t="shared" si="1"/>
        <v>2801.4300000000003</v>
      </c>
    </row>
    <row r="14" spans="1:20" ht="49.5" customHeight="1">
      <c r="B14" s="268" t="s">
        <v>463</v>
      </c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</row>
  </sheetData>
  <mergeCells count="10">
    <mergeCell ref="B1:R1"/>
    <mergeCell ref="B2:R2"/>
    <mergeCell ref="B3:R3"/>
    <mergeCell ref="B4:R4"/>
    <mergeCell ref="B11:C11"/>
    <mergeCell ref="B14:R14"/>
    <mergeCell ref="B5:R5"/>
    <mergeCell ref="B6:R6"/>
    <mergeCell ref="B12:C12"/>
    <mergeCell ref="B13:C1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0"/>
  <sheetViews>
    <sheetView topLeftCell="A8" workbookViewId="0">
      <selection activeCell="G13" sqref="G13"/>
    </sheetView>
  </sheetViews>
  <sheetFormatPr defaultRowHeight="38.25" customHeight="1"/>
  <cols>
    <col min="1" max="1" width="5.42578125" style="1" customWidth="1"/>
    <col min="2" max="2" width="53.7109375" style="22" customWidth="1"/>
    <col min="3" max="3" width="12.28515625" style="1" customWidth="1"/>
    <col min="4" max="4" width="14.42578125" style="1" customWidth="1"/>
    <col min="5" max="5" width="17.7109375" style="54" hidden="1" customWidth="1"/>
    <col min="6" max="6" width="17.7109375" style="1" customWidth="1"/>
    <col min="7" max="7" width="16.85546875" style="1" customWidth="1"/>
    <col min="8" max="8" width="9.140625" style="140"/>
    <col min="9" max="9" width="9.140625" style="28"/>
    <col min="10" max="10" width="15.7109375" style="28" customWidth="1"/>
    <col min="11" max="13" width="9.140625" style="28"/>
    <col min="14" max="234" width="9.140625" style="1"/>
    <col min="235" max="235" width="5.7109375" style="1" customWidth="1"/>
    <col min="236" max="236" width="27.85546875" style="1" customWidth="1"/>
    <col min="237" max="237" width="10" style="1" customWidth="1"/>
    <col min="238" max="242" width="9.140625" style="1"/>
    <col min="243" max="243" width="14.42578125" style="1" customWidth="1"/>
    <col min="244" max="245" width="9.140625" style="1"/>
    <col min="246" max="246" width="9.5703125" style="1" bestFit="1" customWidth="1"/>
    <col min="247" max="248" width="9.5703125" style="1" customWidth="1"/>
    <col min="249" max="249" width="12.85546875" style="1" customWidth="1"/>
    <col min="250" max="251" width="9.140625" style="1"/>
    <col min="252" max="252" width="11.7109375" style="1" customWidth="1"/>
    <col min="253" max="253" width="11.5703125" style="1" customWidth="1"/>
    <col min="254" max="254" width="11.7109375" style="1" customWidth="1"/>
    <col min="255" max="256" width="13" style="1" customWidth="1"/>
    <col min="257" max="257" width="9.140625" style="1" customWidth="1"/>
    <col min="258" max="258" width="10.85546875" style="1" customWidth="1"/>
    <col min="259" max="259" width="9.140625" style="1" customWidth="1"/>
    <col min="260" max="260" width="10.7109375" style="1" customWidth="1"/>
    <col min="261" max="261" width="12.85546875" style="1" customWidth="1"/>
    <col min="262" max="490" width="9.140625" style="1"/>
    <col min="491" max="491" width="5.7109375" style="1" customWidth="1"/>
    <col min="492" max="492" width="27.85546875" style="1" customWidth="1"/>
    <col min="493" max="493" width="10" style="1" customWidth="1"/>
    <col min="494" max="498" width="9.140625" style="1"/>
    <col min="499" max="499" width="14.42578125" style="1" customWidth="1"/>
    <col min="500" max="501" width="9.140625" style="1"/>
    <col min="502" max="502" width="9.5703125" style="1" bestFit="1" customWidth="1"/>
    <col min="503" max="504" width="9.5703125" style="1" customWidth="1"/>
    <col min="505" max="505" width="12.85546875" style="1" customWidth="1"/>
    <col min="506" max="507" width="9.140625" style="1"/>
    <col min="508" max="508" width="11.7109375" style="1" customWidth="1"/>
    <col min="509" max="509" width="11.5703125" style="1" customWidth="1"/>
    <col min="510" max="510" width="11.7109375" style="1" customWidth="1"/>
    <col min="511" max="512" width="13" style="1" customWidth="1"/>
    <col min="513" max="513" width="9.140625" style="1" customWidth="1"/>
    <col min="514" max="514" width="10.85546875" style="1" customWidth="1"/>
    <col min="515" max="515" width="9.140625" style="1" customWidth="1"/>
    <col min="516" max="516" width="10.7109375" style="1" customWidth="1"/>
    <col min="517" max="517" width="12.85546875" style="1" customWidth="1"/>
    <col min="518" max="746" width="9.140625" style="1"/>
    <col min="747" max="747" width="5.7109375" style="1" customWidth="1"/>
    <col min="748" max="748" width="27.85546875" style="1" customWidth="1"/>
    <col min="749" max="749" width="10" style="1" customWidth="1"/>
    <col min="750" max="754" width="9.140625" style="1"/>
    <col min="755" max="755" width="14.42578125" style="1" customWidth="1"/>
    <col min="756" max="757" width="9.140625" style="1"/>
    <col min="758" max="758" width="9.5703125" style="1" bestFit="1" customWidth="1"/>
    <col min="759" max="760" width="9.5703125" style="1" customWidth="1"/>
    <col min="761" max="761" width="12.85546875" style="1" customWidth="1"/>
    <col min="762" max="763" width="9.140625" style="1"/>
    <col min="764" max="764" width="11.7109375" style="1" customWidth="1"/>
    <col min="765" max="765" width="11.5703125" style="1" customWidth="1"/>
    <col min="766" max="766" width="11.7109375" style="1" customWidth="1"/>
    <col min="767" max="768" width="13" style="1" customWidth="1"/>
    <col min="769" max="769" width="9.140625" style="1" customWidth="1"/>
    <col min="770" max="770" width="10.85546875" style="1" customWidth="1"/>
    <col min="771" max="771" width="9.140625" style="1" customWidth="1"/>
    <col min="772" max="772" width="10.7109375" style="1" customWidth="1"/>
    <col min="773" max="773" width="12.85546875" style="1" customWidth="1"/>
    <col min="774" max="1002" width="9.140625" style="1"/>
    <col min="1003" max="1003" width="5.7109375" style="1" customWidth="1"/>
    <col min="1004" max="1004" width="27.85546875" style="1" customWidth="1"/>
    <col min="1005" max="1005" width="10" style="1" customWidth="1"/>
    <col min="1006" max="1010" width="9.140625" style="1"/>
    <col min="1011" max="1011" width="14.42578125" style="1" customWidth="1"/>
    <col min="1012" max="1013" width="9.140625" style="1"/>
    <col min="1014" max="1014" width="9.5703125" style="1" bestFit="1" customWidth="1"/>
    <col min="1015" max="1016" width="9.5703125" style="1" customWidth="1"/>
    <col min="1017" max="1017" width="12.85546875" style="1" customWidth="1"/>
    <col min="1018" max="1019" width="9.140625" style="1"/>
    <col min="1020" max="1020" width="11.7109375" style="1" customWidth="1"/>
    <col min="1021" max="1021" width="11.5703125" style="1" customWidth="1"/>
    <col min="1022" max="1022" width="11.7109375" style="1" customWidth="1"/>
    <col min="1023" max="1024" width="13" style="1" customWidth="1"/>
    <col min="1025" max="1025" width="9.140625" style="1" customWidth="1"/>
    <col min="1026" max="1026" width="10.85546875" style="1" customWidth="1"/>
    <col min="1027" max="1027" width="9.140625" style="1" customWidth="1"/>
    <col min="1028" max="1028" width="10.7109375" style="1" customWidth="1"/>
    <col min="1029" max="1029" width="12.85546875" style="1" customWidth="1"/>
    <col min="1030" max="1258" width="9.140625" style="1"/>
    <col min="1259" max="1259" width="5.7109375" style="1" customWidth="1"/>
    <col min="1260" max="1260" width="27.85546875" style="1" customWidth="1"/>
    <col min="1261" max="1261" width="10" style="1" customWidth="1"/>
    <col min="1262" max="1266" width="9.140625" style="1"/>
    <col min="1267" max="1267" width="14.42578125" style="1" customWidth="1"/>
    <col min="1268" max="1269" width="9.140625" style="1"/>
    <col min="1270" max="1270" width="9.5703125" style="1" bestFit="1" customWidth="1"/>
    <col min="1271" max="1272" width="9.5703125" style="1" customWidth="1"/>
    <col min="1273" max="1273" width="12.85546875" style="1" customWidth="1"/>
    <col min="1274" max="1275" width="9.140625" style="1"/>
    <col min="1276" max="1276" width="11.7109375" style="1" customWidth="1"/>
    <col min="1277" max="1277" width="11.5703125" style="1" customWidth="1"/>
    <col min="1278" max="1278" width="11.7109375" style="1" customWidth="1"/>
    <col min="1279" max="1280" width="13" style="1" customWidth="1"/>
    <col min="1281" max="1281" width="9.140625" style="1" customWidth="1"/>
    <col min="1282" max="1282" width="10.85546875" style="1" customWidth="1"/>
    <col min="1283" max="1283" width="9.140625" style="1" customWidth="1"/>
    <col min="1284" max="1284" width="10.7109375" style="1" customWidth="1"/>
    <col min="1285" max="1285" width="12.85546875" style="1" customWidth="1"/>
    <col min="1286" max="1514" width="9.140625" style="1"/>
    <col min="1515" max="1515" width="5.7109375" style="1" customWidth="1"/>
    <col min="1516" max="1516" width="27.85546875" style="1" customWidth="1"/>
    <col min="1517" max="1517" width="10" style="1" customWidth="1"/>
    <col min="1518" max="1522" width="9.140625" style="1"/>
    <col min="1523" max="1523" width="14.42578125" style="1" customWidth="1"/>
    <col min="1524" max="1525" width="9.140625" style="1"/>
    <col min="1526" max="1526" width="9.5703125" style="1" bestFit="1" customWidth="1"/>
    <col min="1527" max="1528" width="9.5703125" style="1" customWidth="1"/>
    <col min="1529" max="1529" width="12.85546875" style="1" customWidth="1"/>
    <col min="1530" max="1531" width="9.140625" style="1"/>
    <col min="1532" max="1532" width="11.7109375" style="1" customWidth="1"/>
    <col min="1533" max="1533" width="11.5703125" style="1" customWidth="1"/>
    <col min="1534" max="1534" width="11.7109375" style="1" customWidth="1"/>
    <col min="1535" max="1536" width="13" style="1" customWidth="1"/>
    <col min="1537" max="1537" width="9.140625" style="1" customWidth="1"/>
    <col min="1538" max="1538" width="10.85546875" style="1" customWidth="1"/>
    <col min="1539" max="1539" width="9.140625" style="1" customWidth="1"/>
    <col min="1540" max="1540" width="10.7109375" style="1" customWidth="1"/>
    <col min="1541" max="1541" width="12.85546875" style="1" customWidth="1"/>
    <col min="1542" max="1770" width="9.140625" style="1"/>
    <col min="1771" max="1771" width="5.7109375" style="1" customWidth="1"/>
    <col min="1772" max="1772" width="27.85546875" style="1" customWidth="1"/>
    <col min="1773" max="1773" width="10" style="1" customWidth="1"/>
    <col min="1774" max="1778" width="9.140625" style="1"/>
    <col min="1779" max="1779" width="14.42578125" style="1" customWidth="1"/>
    <col min="1780" max="1781" width="9.140625" style="1"/>
    <col min="1782" max="1782" width="9.5703125" style="1" bestFit="1" customWidth="1"/>
    <col min="1783" max="1784" width="9.5703125" style="1" customWidth="1"/>
    <col min="1785" max="1785" width="12.85546875" style="1" customWidth="1"/>
    <col min="1786" max="1787" width="9.140625" style="1"/>
    <col min="1788" max="1788" width="11.7109375" style="1" customWidth="1"/>
    <col min="1789" max="1789" width="11.5703125" style="1" customWidth="1"/>
    <col min="1790" max="1790" width="11.7109375" style="1" customWidth="1"/>
    <col min="1791" max="1792" width="13" style="1" customWidth="1"/>
    <col min="1793" max="1793" width="9.140625" style="1" customWidth="1"/>
    <col min="1794" max="1794" width="10.85546875" style="1" customWidth="1"/>
    <col min="1795" max="1795" width="9.140625" style="1" customWidth="1"/>
    <col min="1796" max="1796" width="10.7109375" style="1" customWidth="1"/>
    <col min="1797" max="1797" width="12.85546875" style="1" customWidth="1"/>
    <col min="1798" max="2026" width="9.140625" style="1"/>
    <col min="2027" max="2027" width="5.7109375" style="1" customWidth="1"/>
    <col min="2028" max="2028" width="27.85546875" style="1" customWidth="1"/>
    <col min="2029" max="2029" width="10" style="1" customWidth="1"/>
    <col min="2030" max="2034" width="9.140625" style="1"/>
    <col min="2035" max="2035" width="14.42578125" style="1" customWidth="1"/>
    <col min="2036" max="2037" width="9.140625" style="1"/>
    <col min="2038" max="2038" width="9.5703125" style="1" bestFit="1" customWidth="1"/>
    <col min="2039" max="2040" width="9.5703125" style="1" customWidth="1"/>
    <col min="2041" max="2041" width="12.85546875" style="1" customWidth="1"/>
    <col min="2042" max="2043" width="9.140625" style="1"/>
    <col min="2044" max="2044" width="11.7109375" style="1" customWidth="1"/>
    <col min="2045" max="2045" width="11.5703125" style="1" customWidth="1"/>
    <col min="2046" max="2046" width="11.7109375" style="1" customWidth="1"/>
    <col min="2047" max="2048" width="13" style="1" customWidth="1"/>
    <col min="2049" max="2049" width="9.140625" style="1" customWidth="1"/>
    <col min="2050" max="2050" width="10.85546875" style="1" customWidth="1"/>
    <col min="2051" max="2051" width="9.140625" style="1" customWidth="1"/>
    <col min="2052" max="2052" width="10.7109375" style="1" customWidth="1"/>
    <col min="2053" max="2053" width="12.85546875" style="1" customWidth="1"/>
    <col min="2054" max="2282" width="9.140625" style="1"/>
    <col min="2283" max="2283" width="5.7109375" style="1" customWidth="1"/>
    <col min="2284" max="2284" width="27.85546875" style="1" customWidth="1"/>
    <col min="2285" max="2285" width="10" style="1" customWidth="1"/>
    <col min="2286" max="2290" width="9.140625" style="1"/>
    <col min="2291" max="2291" width="14.42578125" style="1" customWidth="1"/>
    <col min="2292" max="2293" width="9.140625" style="1"/>
    <col min="2294" max="2294" width="9.5703125" style="1" bestFit="1" customWidth="1"/>
    <col min="2295" max="2296" width="9.5703125" style="1" customWidth="1"/>
    <col min="2297" max="2297" width="12.85546875" style="1" customWidth="1"/>
    <col min="2298" max="2299" width="9.140625" style="1"/>
    <col min="2300" max="2300" width="11.7109375" style="1" customWidth="1"/>
    <col min="2301" max="2301" width="11.5703125" style="1" customWidth="1"/>
    <col min="2302" max="2302" width="11.7109375" style="1" customWidth="1"/>
    <col min="2303" max="2304" width="13" style="1" customWidth="1"/>
    <col min="2305" max="2305" width="9.140625" style="1" customWidth="1"/>
    <col min="2306" max="2306" width="10.85546875" style="1" customWidth="1"/>
    <col min="2307" max="2307" width="9.140625" style="1" customWidth="1"/>
    <col min="2308" max="2308" width="10.7109375" style="1" customWidth="1"/>
    <col min="2309" max="2309" width="12.85546875" style="1" customWidth="1"/>
    <col min="2310" max="2538" width="9.140625" style="1"/>
    <col min="2539" max="2539" width="5.7109375" style="1" customWidth="1"/>
    <col min="2540" max="2540" width="27.85546875" style="1" customWidth="1"/>
    <col min="2541" max="2541" width="10" style="1" customWidth="1"/>
    <col min="2542" max="2546" width="9.140625" style="1"/>
    <col min="2547" max="2547" width="14.42578125" style="1" customWidth="1"/>
    <col min="2548" max="2549" width="9.140625" style="1"/>
    <col min="2550" max="2550" width="9.5703125" style="1" bestFit="1" customWidth="1"/>
    <col min="2551" max="2552" width="9.5703125" style="1" customWidth="1"/>
    <col min="2553" max="2553" width="12.85546875" style="1" customWidth="1"/>
    <col min="2554" max="2555" width="9.140625" style="1"/>
    <col min="2556" max="2556" width="11.7109375" style="1" customWidth="1"/>
    <col min="2557" max="2557" width="11.5703125" style="1" customWidth="1"/>
    <col min="2558" max="2558" width="11.7109375" style="1" customWidth="1"/>
    <col min="2559" max="2560" width="13" style="1" customWidth="1"/>
    <col min="2561" max="2561" width="9.140625" style="1" customWidth="1"/>
    <col min="2562" max="2562" width="10.85546875" style="1" customWidth="1"/>
    <col min="2563" max="2563" width="9.140625" style="1" customWidth="1"/>
    <col min="2564" max="2564" width="10.7109375" style="1" customWidth="1"/>
    <col min="2565" max="2565" width="12.85546875" style="1" customWidth="1"/>
    <col min="2566" max="2794" width="9.140625" style="1"/>
    <col min="2795" max="2795" width="5.7109375" style="1" customWidth="1"/>
    <col min="2796" max="2796" width="27.85546875" style="1" customWidth="1"/>
    <col min="2797" max="2797" width="10" style="1" customWidth="1"/>
    <col min="2798" max="2802" width="9.140625" style="1"/>
    <col min="2803" max="2803" width="14.42578125" style="1" customWidth="1"/>
    <col min="2804" max="2805" width="9.140625" style="1"/>
    <col min="2806" max="2806" width="9.5703125" style="1" bestFit="1" customWidth="1"/>
    <col min="2807" max="2808" width="9.5703125" style="1" customWidth="1"/>
    <col min="2809" max="2809" width="12.85546875" style="1" customWidth="1"/>
    <col min="2810" max="2811" width="9.140625" style="1"/>
    <col min="2812" max="2812" width="11.7109375" style="1" customWidth="1"/>
    <col min="2813" max="2813" width="11.5703125" style="1" customWidth="1"/>
    <col min="2814" max="2814" width="11.7109375" style="1" customWidth="1"/>
    <col min="2815" max="2816" width="13" style="1" customWidth="1"/>
    <col min="2817" max="2817" width="9.140625" style="1" customWidth="1"/>
    <col min="2818" max="2818" width="10.85546875" style="1" customWidth="1"/>
    <col min="2819" max="2819" width="9.140625" style="1" customWidth="1"/>
    <col min="2820" max="2820" width="10.7109375" style="1" customWidth="1"/>
    <col min="2821" max="2821" width="12.85546875" style="1" customWidth="1"/>
    <col min="2822" max="3050" width="9.140625" style="1"/>
    <col min="3051" max="3051" width="5.7109375" style="1" customWidth="1"/>
    <col min="3052" max="3052" width="27.85546875" style="1" customWidth="1"/>
    <col min="3053" max="3053" width="10" style="1" customWidth="1"/>
    <col min="3054" max="3058" width="9.140625" style="1"/>
    <col min="3059" max="3059" width="14.42578125" style="1" customWidth="1"/>
    <col min="3060" max="3061" width="9.140625" style="1"/>
    <col min="3062" max="3062" width="9.5703125" style="1" bestFit="1" customWidth="1"/>
    <col min="3063" max="3064" width="9.5703125" style="1" customWidth="1"/>
    <col min="3065" max="3065" width="12.85546875" style="1" customWidth="1"/>
    <col min="3066" max="3067" width="9.140625" style="1"/>
    <col min="3068" max="3068" width="11.7109375" style="1" customWidth="1"/>
    <col min="3069" max="3069" width="11.5703125" style="1" customWidth="1"/>
    <col min="3070" max="3070" width="11.7109375" style="1" customWidth="1"/>
    <col min="3071" max="3072" width="13" style="1" customWidth="1"/>
    <col min="3073" max="3073" width="9.140625" style="1" customWidth="1"/>
    <col min="3074" max="3074" width="10.85546875" style="1" customWidth="1"/>
    <col min="3075" max="3075" width="9.140625" style="1" customWidth="1"/>
    <col min="3076" max="3076" width="10.7109375" style="1" customWidth="1"/>
    <col min="3077" max="3077" width="12.85546875" style="1" customWidth="1"/>
    <col min="3078" max="3306" width="9.140625" style="1"/>
    <col min="3307" max="3307" width="5.7109375" style="1" customWidth="1"/>
    <col min="3308" max="3308" width="27.85546875" style="1" customWidth="1"/>
    <col min="3309" max="3309" width="10" style="1" customWidth="1"/>
    <col min="3310" max="3314" width="9.140625" style="1"/>
    <col min="3315" max="3315" width="14.42578125" style="1" customWidth="1"/>
    <col min="3316" max="3317" width="9.140625" style="1"/>
    <col min="3318" max="3318" width="9.5703125" style="1" bestFit="1" customWidth="1"/>
    <col min="3319" max="3320" width="9.5703125" style="1" customWidth="1"/>
    <col min="3321" max="3321" width="12.85546875" style="1" customWidth="1"/>
    <col min="3322" max="3323" width="9.140625" style="1"/>
    <col min="3324" max="3324" width="11.7109375" style="1" customWidth="1"/>
    <col min="3325" max="3325" width="11.5703125" style="1" customWidth="1"/>
    <col min="3326" max="3326" width="11.7109375" style="1" customWidth="1"/>
    <col min="3327" max="3328" width="13" style="1" customWidth="1"/>
    <col min="3329" max="3329" width="9.140625" style="1" customWidth="1"/>
    <col min="3330" max="3330" width="10.85546875" style="1" customWidth="1"/>
    <col min="3331" max="3331" width="9.140625" style="1" customWidth="1"/>
    <col min="3332" max="3332" width="10.7109375" style="1" customWidth="1"/>
    <col min="3333" max="3333" width="12.85546875" style="1" customWidth="1"/>
    <col min="3334" max="3562" width="9.140625" style="1"/>
    <col min="3563" max="3563" width="5.7109375" style="1" customWidth="1"/>
    <col min="3564" max="3564" width="27.85546875" style="1" customWidth="1"/>
    <col min="3565" max="3565" width="10" style="1" customWidth="1"/>
    <col min="3566" max="3570" width="9.140625" style="1"/>
    <col min="3571" max="3571" width="14.42578125" style="1" customWidth="1"/>
    <col min="3572" max="3573" width="9.140625" style="1"/>
    <col min="3574" max="3574" width="9.5703125" style="1" bestFit="1" customWidth="1"/>
    <col min="3575" max="3576" width="9.5703125" style="1" customWidth="1"/>
    <col min="3577" max="3577" width="12.85546875" style="1" customWidth="1"/>
    <col min="3578" max="3579" width="9.140625" style="1"/>
    <col min="3580" max="3580" width="11.7109375" style="1" customWidth="1"/>
    <col min="3581" max="3581" width="11.5703125" style="1" customWidth="1"/>
    <col min="3582" max="3582" width="11.7109375" style="1" customWidth="1"/>
    <col min="3583" max="3584" width="13" style="1" customWidth="1"/>
    <col min="3585" max="3585" width="9.140625" style="1" customWidth="1"/>
    <col min="3586" max="3586" width="10.85546875" style="1" customWidth="1"/>
    <col min="3587" max="3587" width="9.140625" style="1" customWidth="1"/>
    <col min="3588" max="3588" width="10.7109375" style="1" customWidth="1"/>
    <col min="3589" max="3589" width="12.85546875" style="1" customWidth="1"/>
    <col min="3590" max="3818" width="9.140625" style="1"/>
    <col min="3819" max="3819" width="5.7109375" style="1" customWidth="1"/>
    <col min="3820" max="3820" width="27.85546875" style="1" customWidth="1"/>
    <col min="3821" max="3821" width="10" style="1" customWidth="1"/>
    <col min="3822" max="3826" width="9.140625" style="1"/>
    <col min="3827" max="3827" width="14.42578125" style="1" customWidth="1"/>
    <col min="3828" max="3829" width="9.140625" style="1"/>
    <col min="3830" max="3830" width="9.5703125" style="1" bestFit="1" customWidth="1"/>
    <col min="3831" max="3832" width="9.5703125" style="1" customWidth="1"/>
    <col min="3833" max="3833" width="12.85546875" style="1" customWidth="1"/>
    <col min="3834" max="3835" width="9.140625" style="1"/>
    <col min="3836" max="3836" width="11.7109375" style="1" customWidth="1"/>
    <col min="3837" max="3837" width="11.5703125" style="1" customWidth="1"/>
    <col min="3838" max="3838" width="11.7109375" style="1" customWidth="1"/>
    <col min="3839" max="3840" width="13" style="1" customWidth="1"/>
    <col min="3841" max="3841" width="9.140625" style="1" customWidth="1"/>
    <col min="3842" max="3842" width="10.85546875" style="1" customWidth="1"/>
    <col min="3843" max="3843" width="9.140625" style="1" customWidth="1"/>
    <col min="3844" max="3844" width="10.7109375" style="1" customWidth="1"/>
    <col min="3845" max="3845" width="12.85546875" style="1" customWidth="1"/>
    <col min="3846" max="4074" width="9.140625" style="1"/>
    <col min="4075" max="4075" width="5.7109375" style="1" customWidth="1"/>
    <col min="4076" max="4076" width="27.85546875" style="1" customWidth="1"/>
    <col min="4077" max="4077" width="10" style="1" customWidth="1"/>
    <col min="4078" max="4082" width="9.140625" style="1"/>
    <col min="4083" max="4083" width="14.42578125" style="1" customWidth="1"/>
    <col min="4084" max="4085" width="9.140625" style="1"/>
    <col min="4086" max="4086" width="9.5703125" style="1" bestFit="1" customWidth="1"/>
    <col min="4087" max="4088" width="9.5703125" style="1" customWidth="1"/>
    <col min="4089" max="4089" width="12.85546875" style="1" customWidth="1"/>
    <col min="4090" max="4091" width="9.140625" style="1"/>
    <col min="4092" max="4092" width="11.7109375" style="1" customWidth="1"/>
    <col min="4093" max="4093" width="11.5703125" style="1" customWidth="1"/>
    <col min="4094" max="4094" width="11.7109375" style="1" customWidth="1"/>
    <col min="4095" max="4096" width="13" style="1" customWidth="1"/>
    <col min="4097" max="4097" width="9.140625" style="1" customWidth="1"/>
    <col min="4098" max="4098" width="10.85546875" style="1" customWidth="1"/>
    <col min="4099" max="4099" width="9.140625" style="1" customWidth="1"/>
    <col min="4100" max="4100" width="10.7109375" style="1" customWidth="1"/>
    <col min="4101" max="4101" width="12.85546875" style="1" customWidth="1"/>
    <col min="4102" max="4330" width="9.140625" style="1"/>
    <col min="4331" max="4331" width="5.7109375" style="1" customWidth="1"/>
    <col min="4332" max="4332" width="27.85546875" style="1" customWidth="1"/>
    <col min="4333" max="4333" width="10" style="1" customWidth="1"/>
    <col min="4334" max="4338" width="9.140625" style="1"/>
    <col min="4339" max="4339" width="14.42578125" style="1" customWidth="1"/>
    <col min="4340" max="4341" width="9.140625" style="1"/>
    <col min="4342" max="4342" width="9.5703125" style="1" bestFit="1" customWidth="1"/>
    <col min="4343" max="4344" width="9.5703125" style="1" customWidth="1"/>
    <col min="4345" max="4345" width="12.85546875" style="1" customWidth="1"/>
    <col min="4346" max="4347" width="9.140625" style="1"/>
    <col min="4348" max="4348" width="11.7109375" style="1" customWidth="1"/>
    <col min="4349" max="4349" width="11.5703125" style="1" customWidth="1"/>
    <col min="4350" max="4350" width="11.7109375" style="1" customWidth="1"/>
    <col min="4351" max="4352" width="13" style="1" customWidth="1"/>
    <col min="4353" max="4353" width="9.140625" style="1" customWidth="1"/>
    <col min="4354" max="4354" width="10.85546875" style="1" customWidth="1"/>
    <col min="4355" max="4355" width="9.140625" style="1" customWidth="1"/>
    <col min="4356" max="4356" width="10.7109375" style="1" customWidth="1"/>
    <col min="4357" max="4357" width="12.85546875" style="1" customWidth="1"/>
    <col min="4358" max="4586" width="9.140625" style="1"/>
    <col min="4587" max="4587" width="5.7109375" style="1" customWidth="1"/>
    <col min="4588" max="4588" width="27.85546875" style="1" customWidth="1"/>
    <col min="4589" max="4589" width="10" style="1" customWidth="1"/>
    <col min="4590" max="4594" width="9.140625" style="1"/>
    <col min="4595" max="4595" width="14.42578125" style="1" customWidth="1"/>
    <col min="4596" max="4597" width="9.140625" style="1"/>
    <col min="4598" max="4598" width="9.5703125" style="1" bestFit="1" customWidth="1"/>
    <col min="4599" max="4600" width="9.5703125" style="1" customWidth="1"/>
    <col min="4601" max="4601" width="12.85546875" style="1" customWidth="1"/>
    <col min="4602" max="4603" width="9.140625" style="1"/>
    <col min="4604" max="4604" width="11.7109375" style="1" customWidth="1"/>
    <col min="4605" max="4605" width="11.5703125" style="1" customWidth="1"/>
    <col min="4606" max="4606" width="11.7109375" style="1" customWidth="1"/>
    <col min="4607" max="4608" width="13" style="1" customWidth="1"/>
    <col min="4609" max="4609" width="9.140625" style="1" customWidth="1"/>
    <col min="4610" max="4610" width="10.85546875" style="1" customWidth="1"/>
    <col min="4611" max="4611" width="9.140625" style="1" customWidth="1"/>
    <col min="4612" max="4612" width="10.7109375" style="1" customWidth="1"/>
    <col min="4613" max="4613" width="12.85546875" style="1" customWidth="1"/>
    <col min="4614" max="4842" width="9.140625" style="1"/>
    <col min="4843" max="4843" width="5.7109375" style="1" customWidth="1"/>
    <col min="4844" max="4844" width="27.85546875" style="1" customWidth="1"/>
    <col min="4845" max="4845" width="10" style="1" customWidth="1"/>
    <col min="4846" max="4850" width="9.140625" style="1"/>
    <col min="4851" max="4851" width="14.42578125" style="1" customWidth="1"/>
    <col min="4852" max="4853" width="9.140625" style="1"/>
    <col min="4854" max="4854" width="9.5703125" style="1" bestFit="1" customWidth="1"/>
    <col min="4855" max="4856" width="9.5703125" style="1" customWidth="1"/>
    <col min="4857" max="4857" width="12.85546875" style="1" customWidth="1"/>
    <col min="4858" max="4859" width="9.140625" style="1"/>
    <col min="4860" max="4860" width="11.7109375" style="1" customWidth="1"/>
    <col min="4861" max="4861" width="11.5703125" style="1" customWidth="1"/>
    <col min="4862" max="4862" width="11.7109375" style="1" customWidth="1"/>
    <col min="4863" max="4864" width="13" style="1" customWidth="1"/>
    <col min="4865" max="4865" width="9.140625" style="1" customWidth="1"/>
    <col min="4866" max="4866" width="10.85546875" style="1" customWidth="1"/>
    <col min="4867" max="4867" width="9.140625" style="1" customWidth="1"/>
    <col min="4868" max="4868" width="10.7109375" style="1" customWidth="1"/>
    <col min="4869" max="4869" width="12.85546875" style="1" customWidth="1"/>
    <col min="4870" max="5098" width="9.140625" style="1"/>
    <col min="5099" max="5099" width="5.7109375" style="1" customWidth="1"/>
    <col min="5100" max="5100" width="27.85546875" style="1" customWidth="1"/>
    <col min="5101" max="5101" width="10" style="1" customWidth="1"/>
    <col min="5102" max="5106" width="9.140625" style="1"/>
    <col min="5107" max="5107" width="14.42578125" style="1" customWidth="1"/>
    <col min="5108" max="5109" width="9.140625" style="1"/>
    <col min="5110" max="5110" width="9.5703125" style="1" bestFit="1" customWidth="1"/>
    <col min="5111" max="5112" width="9.5703125" style="1" customWidth="1"/>
    <col min="5113" max="5113" width="12.85546875" style="1" customWidth="1"/>
    <col min="5114" max="5115" width="9.140625" style="1"/>
    <col min="5116" max="5116" width="11.7109375" style="1" customWidth="1"/>
    <col min="5117" max="5117" width="11.5703125" style="1" customWidth="1"/>
    <col min="5118" max="5118" width="11.7109375" style="1" customWidth="1"/>
    <col min="5119" max="5120" width="13" style="1" customWidth="1"/>
    <col min="5121" max="5121" width="9.140625" style="1" customWidth="1"/>
    <col min="5122" max="5122" width="10.85546875" style="1" customWidth="1"/>
    <col min="5123" max="5123" width="9.140625" style="1" customWidth="1"/>
    <col min="5124" max="5124" width="10.7109375" style="1" customWidth="1"/>
    <col min="5125" max="5125" width="12.85546875" style="1" customWidth="1"/>
    <col min="5126" max="5354" width="9.140625" style="1"/>
    <col min="5355" max="5355" width="5.7109375" style="1" customWidth="1"/>
    <col min="5356" max="5356" width="27.85546875" style="1" customWidth="1"/>
    <col min="5357" max="5357" width="10" style="1" customWidth="1"/>
    <col min="5358" max="5362" width="9.140625" style="1"/>
    <col min="5363" max="5363" width="14.42578125" style="1" customWidth="1"/>
    <col min="5364" max="5365" width="9.140625" style="1"/>
    <col min="5366" max="5366" width="9.5703125" style="1" bestFit="1" customWidth="1"/>
    <col min="5367" max="5368" width="9.5703125" style="1" customWidth="1"/>
    <col min="5369" max="5369" width="12.85546875" style="1" customWidth="1"/>
    <col min="5370" max="5371" width="9.140625" style="1"/>
    <col min="5372" max="5372" width="11.7109375" style="1" customWidth="1"/>
    <col min="5373" max="5373" width="11.5703125" style="1" customWidth="1"/>
    <col min="5374" max="5374" width="11.7109375" style="1" customWidth="1"/>
    <col min="5375" max="5376" width="13" style="1" customWidth="1"/>
    <col min="5377" max="5377" width="9.140625" style="1" customWidth="1"/>
    <col min="5378" max="5378" width="10.85546875" style="1" customWidth="1"/>
    <col min="5379" max="5379" width="9.140625" style="1" customWidth="1"/>
    <col min="5380" max="5380" width="10.7109375" style="1" customWidth="1"/>
    <col min="5381" max="5381" width="12.85546875" style="1" customWidth="1"/>
    <col min="5382" max="5610" width="9.140625" style="1"/>
    <col min="5611" max="5611" width="5.7109375" style="1" customWidth="1"/>
    <col min="5612" max="5612" width="27.85546875" style="1" customWidth="1"/>
    <col min="5613" max="5613" width="10" style="1" customWidth="1"/>
    <col min="5614" max="5618" width="9.140625" style="1"/>
    <col min="5619" max="5619" width="14.42578125" style="1" customWidth="1"/>
    <col min="5620" max="5621" width="9.140625" style="1"/>
    <col min="5622" max="5622" width="9.5703125" style="1" bestFit="1" customWidth="1"/>
    <col min="5623" max="5624" width="9.5703125" style="1" customWidth="1"/>
    <col min="5625" max="5625" width="12.85546875" style="1" customWidth="1"/>
    <col min="5626" max="5627" width="9.140625" style="1"/>
    <col min="5628" max="5628" width="11.7109375" style="1" customWidth="1"/>
    <col min="5629" max="5629" width="11.5703125" style="1" customWidth="1"/>
    <col min="5630" max="5630" width="11.7109375" style="1" customWidth="1"/>
    <col min="5631" max="5632" width="13" style="1" customWidth="1"/>
    <col min="5633" max="5633" width="9.140625" style="1" customWidth="1"/>
    <col min="5634" max="5634" width="10.85546875" style="1" customWidth="1"/>
    <col min="5635" max="5635" width="9.140625" style="1" customWidth="1"/>
    <col min="5636" max="5636" width="10.7109375" style="1" customWidth="1"/>
    <col min="5637" max="5637" width="12.85546875" style="1" customWidth="1"/>
    <col min="5638" max="5866" width="9.140625" style="1"/>
    <col min="5867" max="5867" width="5.7109375" style="1" customWidth="1"/>
    <col min="5868" max="5868" width="27.85546875" style="1" customWidth="1"/>
    <col min="5869" max="5869" width="10" style="1" customWidth="1"/>
    <col min="5870" max="5874" width="9.140625" style="1"/>
    <col min="5875" max="5875" width="14.42578125" style="1" customWidth="1"/>
    <col min="5876" max="5877" width="9.140625" style="1"/>
    <col min="5878" max="5878" width="9.5703125" style="1" bestFit="1" customWidth="1"/>
    <col min="5879" max="5880" width="9.5703125" style="1" customWidth="1"/>
    <col min="5881" max="5881" width="12.85546875" style="1" customWidth="1"/>
    <col min="5882" max="5883" width="9.140625" style="1"/>
    <col min="5884" max="5884" width="11.7109375" style="1" customWidth="1"/>
    <col min="5885" max="5885" width="11.5703125" style="1" customWidth="1"/>
    <col min="5886" max="5886" width="11.7109375" style="1" customWidth="1"/>
    <col min="5887" max="5888" width="13" style="1" customWidth="1"/>
    <col min="5889" max="5889" width="9.140625" style="1" customWidth="1"/>
    <col min="5890" max="5890" width="10.85546875" style="1" customWidth="1"/>
    <col min="5891" max="5891" width="9.140625" style="1" customWidth="1"/>
    <col min="5892" max="5892" width="10.7109375" style="1" customWidth="1"/>
    <col min="5893" max="5893" width="12.85546875" style="1" customWidth="1"/>
    <col min="5894" max="6122" width="9.140625" style="1"/>
    <col min="6123" max="6123" width="5.7109375" style="1" customWidth="1"/>
    <col min="6124" max="6124" width="27.85546875" style="1" customWidth="1"/>
    <col min="6125" max="6125" width="10" style="1" customWidth="1"/>
    <col min="6126" max="6130" width="9.140625" style="1"/>
    <col min="6131" max="6131" width="14.42578125" style="1" customWidth="1"/>
    <col min="6132" max="6133" width="9.140625" style="1"/>
    <col min="6134" max="6134" width="9.5703125" style="1" bestFit="1" customWidth="1"/>
    <col min="6135" max="6136" width="9.5703125" style="1" customWidth="1"/>
    <col min="6137" max="6137" width="12.85546875" style="1" customWidth="1"/>
    <col min="6138" max="6139" width="9.140625" style="1"/>
    <col min="6140" max="6140" width="11.7109375" style="1" customWidth="1"/>
    <col min="6141" max="6141" width="11.5703125" style="1" customWidth="1"/>
    <col min="6142" max="6142" width="11.7109375" style="1" customWidth="1"/>
    <col min="6143" max="6144" width="13" style="1" customWidth="1"/>
    <col min="6145" max="6145" width="9.140625" style="1" customWidth="1"/>
    <col min="6146" max="6146" width="10.85546875" style="1" customWidth="1"/>
    <col min="6147" max="6147" width="9.140625" style="1" customWidth="1"/>
    <col min="6148" max="6148" width="10.7109375" style="1" customWidth="1"/>
    <col min="6149" max="6149" width="12.85546875" style="1" customWidth="1"/>
    <col min="6150" max="6378" width="9.140625" style="1"/>
    <col min="6379" max="6379" width="5.7109375" style="1" customWidth="1"/>
    <col min="6380" max="6380" width="27.85546875" style="1" customWidth="1"/>
    <col min="6381" max="6381" width="10" style="1" customWidth="1"/>
    <col min="6382" max="6386" width="9.140625" style="1"/>
    <col min="6387" max="6387" width="14.42578125" style="1" customWidth="1"/>
    <col min="6388" max="6389" width="9.140625" style="1"/>
    <col min="6390" max="6390" width="9.5703125" style="1" bestFit="1" customWidth="1"/>
    <col min="6391" max="6392" width="9.5703125" style="1" customWidth="1"/>
    <col min="6393" max="6393" width="12.85546875" style="1" customWidth="1"/>
    <col min="6394" max="6395" width="9.140625" style="1"/>
    <col min="6396" max="6396" width="11.7109375" style="1" customWidth="1"/>
    <col min="6397" max="6397" width="11.5703125" style="1" customWidth="1"/>
    <col min="6398" max="6398" width="11.7109375" style="1" customWidth="1"/>
    <col min="6399" max="6400" width="13" style="1" customWidth="1"/>
    <col min="6401" max="6401" width="9.140625" style="1" customWidth="1"/>
    <col min="6402" max="6402" width="10.85546875" style="1" customWidth="1"/>
    <col min="6403" max="6403" width="9.140625" style="1" customWidth="1"/>
    <col min="6404" max="6404" width="10.7109375" style="1" customWidth="1"/>
    <col min="6405" max="6405" width="12.85546875" style="1" customWidth="1"/>
    <col min="6406" max="6634" width="9.140625" style="1"/>
    <col min="6635" max="6635" width="5.7109375" style="1" customWidth="1"/>
    <col min="6636" max="6636" width="27.85546875" style="1" customWidth="1"/>
    <col min="6637" max="6637" width="10" style="1" customWidth="1"/>
    <col min="6638" max="6642" width="9.140625" style="1"/>
    <col min="6643" max="6643" width="14.42578125" style="1" customWidth="1"/>
    <col min="6644" max="6645" width="9.140625" style="1"/>
    <col min="6646" max="6646" width="9.5703125" style="1" bestFit="1" customWidth="1"/>
    <col min="6647" max="6648" width="9.5703125" style="1" customWidth="1"/>
    <col min="6649" max="6649" width="12.85546875" style="1" customWidth="1"/>
    <col min="6650" max="6651" width="9.140625" style="1"/>
    <col min="6652" max="6652" width="11.7109375" style="1" customWidth="1"/>
    <col min="6653" max="6653" width="11.5703125" style="1" customWidth="1"/>
    <col min="6654" max="6654" width="11.7109375" style="1" customWidth="1"/>
    <col min="6655" max="6656" width="13" style="1" customWidth="1"/>
    <col min="6657" max="6657" width="9.140625" style="1" customWidth="1"/>
    <col min="6658" max="6658" width="10.85546875" style="1" customWidth="1"/>
    <col min="6659" max="6659" width="9.140625" style="1" customWidth="1"/>
    <col min="6660" max="6660" width="10.7109375" style="1" customWidth="1"/>
    <col min="6661" max="6661" width="12.85546875" style="1" customWidth="1"/>
    <col min="6662" max="6890" width="9.140625" style="1"/>
    <col min="6891" max="6891" width="5.7109375" style="1" customWidth="1"/>
    <col min="6892" max="6892" width="27.85546875" style="1" customWidth="1"/>
    <col min="6893" max="6893" width="10" style="1" customWidth="1"/>
    <col min="6894" max="6898" width="9.140625" style="1"/>
    <col min="6899" max="6899" width="14.42578125" style="1" customWidth="1"/>
    <col min="6900" max="6901" width="9.140625" style="1"/>
    <col min="6902" max="6902" width="9.5703125" style="1" bestFit="1" customWidth="1"/>
    <col min="6903" max="6904" width="9.5703125" style="1" customWidth="1"/>
    <col min="6905" max="6905" width="12.85546875" style="1" customWidth="1"/>
    <col min="6906" max="6907" width="9.140625" style="1"/>
    <col min="6908" max="6908" width="11.7109375" style="1" customWidth="1"/>
    <col min="6909" max="6909" width="11.5703125" style="1" customWidth="1"/>
    <col min="6910" max="6910" width="11.7109375" style="1" customWidth="1"/>
    <col min="6911" max="6912" width="13" style="1" customWidth="1"/>
    <col min="6913" max="6913" width="9.140625" style="1" customWidth="1"/>
    <col min="6914" max="6914" width="10.85546875" style="1" customWidth="1"/>
    <col min="6915" max="6915" width="9.140625" style="1" customWidth="1"/>
    <col min="6916" max="6916" width="10.7109375" style="1" customWidth="1"/>
    <col min="6917" max="6917" width="12.85546875" style="1" customWidth="1"/>
    <col min="6918" max="7146" width="9.140625" style="1"/>
    <col min="7147" max="7147" width="5.7109375" style="1" customWidth="1"/>
    <col min="7148" max="7148" width="27.85546875" style="1" customWidth="1"/>
    <col min="7149" max="7149" width="10" style="1" customWidth="1"/>
    <col min="7150" max="7154" width="9.140625" style="1"/>
    <col min="7155" max="7155" width="14.42578125" style="1" customWidth="1"/>
    <col min="7156" max="7157" width="9.140625" style="1"/>
    <col min="7158" max="7158" width="9.5703125" style="1" bestFit="1" customWidth="1"/>
    <col min="7159" max="7160" width="9.5703125" style="1" customWidth="1"/>
    <col min="7161" max="7161" width="12.85546875" style="1" customWidth="1"/>
    <col min="7162" max="7163" width="9.140625" style="1"/>
    <col min="7164" max="7164" width="11.7109375" style="1" customWidth="1"/>
    <col min="7165" max="7165" width="11.5703125" style="1" customWidth="1"/>
    <col min="7166" max="7166" width="11.7109375" style="1" customWidth="1"/>
    <col min="7167" max="7168" width="13" style="1" customWidth="1"/>
    <col min="7169" max="7169" width="9.140625" style="1" customWidth="1"/>
    <col min="7170" max="7170" width="10.85546875" style="1" customWidth="1"/>
    <col min="7171" max="7171" width="9.140625" style="1" customWidth="1"/>
    <col min="7172" max="7172" width="10.7109375" style="1" customWidth="1"/>
    <col min="7173" max="7173" width="12.85546875" style="1" customWidth="1"/>
    <col min="7174" max="7402" width="9.140625" style="1"/>
    <col min="7403" max="7403" width="5.7109375" style="1" customWidth="1"/>
    <col min="7404" max="7404" width="27.85546875" style="1" customWidth="1"/>
    <col min="7405" max="7405" width="10" style="1" customWidth="1"/>
    <col min="7406" max="7410" width="9.140625" style="1"/>
    <col min="7411" max="7411" width="14.42578125" style="1" customWidth="1"/>
    <col min="7412" max="7413" width="9.140625" style="1"/>
    <col min="7414" max="7414" width="9.5703125" style="1" bestFit="1" customWidth="1"/>
    <col min="7415" max="7416" width="9.5703125" style="1" customWidth="1"/>
    <col min="7417" max="7417" width="12.85546875" style="1" customWidth="1"/>
    <col min="7418" max="7419" width="9.140625" style="1"/>
    <col min="7420" max="7420" width="11.7109375" style="1" customWidth="1"/>
    <col min="7421" max="7421" width="11.5703125" style="1" customWidth="1"/>
    <col min="7422" max="7422" width="11.7109375" style="1" customWidth="1"/>
    <col min="7423" max="7424" width="13" style="1" customWidth="1"/>
    <col min="7425" max="7425" width="9.140625" style="1" customWidth="1"/>
    <col min="7426" max="7426" width="10.85546875" style="1" customWidth="1"/>
    <col min="7427" max="7427" width="9.140625" style="1" customWidth="1"/>
    <col min="7428" max="7428" width="10.7109375" style="1" customWidth="1"/>
    <col min="7429" max="7429" width="12.85546875" style="1" customWidth="1"/>
    <col min="7430" max="7658" width="9.140625" style="1"/>
    <col min="7659" max="7659" width="5.7109375" style="1" customWidth="1"/>
    <col min="7660" max="7660" width="27.85546875" style="1" customWidth="1"/>
    <col min="7661" max="7661" width="10" style="1" customWidth="1"/>
    <col min="7662" max="7666" width="9.140625" style="1"/>
    <col min="7667" max="7667" width="14.42578125" style="1" customWidth="1"/>
    <col min="7668" max="7669" width="9.140625" style="1"/>
    <col min="7670" max="7670" width="9.5703125" style="1" bestFit="1" customWidth="1"/>
    <col min="7671" max="7672" width="9.5703125" style="1" customWidth="1"/>
    <col min="7673" max="7673" width="12.85546875" style="1" customWidth="1"/>
    <col min="7674" max="7675" width="9.140625" style="1"/>
    <col min="7676" max="7676" width="11.7109375" style="1" customWidth="1"/>
    <col min="7677" max="7677" width="11.5703125" style="1" customWidth="1"/>
    <col min="7678" max="7678" width="11.7109375" style="1" customWidth="1"/>
    <col min="7679" max="7680" width="13" style="1" customWidth="1"/>
    <col min="7681" max="7681" width="9.140625" style="1" customWidth="1"/>
    <col min="7682" max="7682" width="10.85546875" style="1" customWidth="1"/>
    <col min="7683" max="7683" width="9.140625" style="1" customWidth="1"/>
    <col min="7684" max="7684" width="10.7109375" style="1" customWidth="1"/>
    <col min="7685" max="7685" width="12.85546875" style="1" customWidth="1"/>
    <col min="7686" max="7914" width="9.140625" style="1"/>
    <col min="7915" max="7915" width="5.7109375" style="1" customWidth="1"/>
    <col min="7916" max="7916" width="27.85546875" style="1" customWidth="1"/>
    <col min="7917" max="7917" width="10" style="1" customWidth="1"/>
    <col min="7918" max="7922" width="9.140625" style="1"/>
    <col min="7923" max="7923" width="14.42578125" style="1" customWidth="1"/>
    <col min="7924" max="7925" width="9.140625" style="1"/>
    <col min="7926" max="7926" width="9.5703125" style="1" bestFit="1" customWidth="1"/>
    <col min="7927" max="7928" width="9.5703125" style="1" customWidth="1"/>
    <col min="7929" max="7929" width="12.85546875" style="1" customWidth="1"/>
    <col min="7930" max="7931" width="9.140625" style="1"/>
    <col min="7932" max="7932" width="11.7109375" style="1" customWidth="1"/>
    <col min="7933" max="7933" width="11.5703125" style="1" customWidth="1"/>
    <col min="7934" max="7934" width="11.7109375" style="1" customWidth="1"/>
    <col min="7935" max="7936" width="13" style="1" customWidth="1"/>
    <col min="7937" max="7937" width="9.140625" style="1" customWidth="1"/>
    <col min="7938" max="7938" width="10.85546875" style="1" customWidth="1"/>
    <col min="7939" max="7939" width="9.140625" style="1" customWidth="1"/>
    <col min="7940" max="7940" width="10.7109375" style="1" customWidth="1"/>
    <col min="7941" max="7941" width="12.85546875" style="1" customWidth="1"/>
    <col min="7942" max="8170" width="9.140625" style="1"/>
    <col min="8171" max="8171" width="5.7109375" style="1" customWidth="1"/>
    <col min="8172" max="8172" width="27.85546875" style="1" customWidth="1"/>
    <col min="8173" max="8173" width="10" style="1" customWidth="1"/>
    <col min="8174" max="8178" width="9.140625" style="1"/>
    <col min="8179" max="8179" width="14.42578125" style="1" customWidth="1"/>
    <col min="8180" max="8181" width="9.140625" style="1"/>
    <col min="8182" max="8182" width="9.5703125" style="1" bestFit="1" customWidth="1"/>
    <col min="8183" max="8184" width="9.5703125" style="1" customWidth="1"/>
    <col min="8185" max="8185" width="12.85546875" style="1" customWidth="1"/>
    <col min="8186" max="8187" width="9.140625" style="1"/>
    <col min="8188" max="8188" width="11.7109375" style="1" customWidth="1"/>
    <col min="8189" max="8189" width="11.5703125" style="1" customWidth="1"/>
    <col min="8190" max="8190" width="11.7109375" style="1" customWidth="1"/>
    <col min="8191" max="8192" width="13" style="1" customWidth="1"/>
    <col min="8193" max="8193" width="9.140625" style="1" customWidth="1"/>
    <col min="8194" max="8194" width="10.85546875" style="1" customWidth="1"/>
    <col min="8195" max="8195" width="9.140625" style="1" customWidth="1"/>
    <col min="8196" max="8196" width="10.7109375" style="1" customWidth="1"/>
    <col min="8197" max="8197" width="12.85546875" style="1" customWidth="1"/>
    <col min="8198" max="8426" width="9.140625" style="1"/>
    <col min="8427" max="8427" width="5.7109375" style="1" customWidth="1"/>
    <col min="8428" max="8428" width="27.85546875" style="1" customWidth="1"/>
    <col min="8429" max="8429" width="10" style="1" customWidth="1"/>
    <col min="8430" max="8434" width="9.140625" style="1"/>
    <col min="8435" max="8435" width="14.42578125" style="1" customWidth="1"/>
    <col min="8436" max="8437" width="9.140625" style="1"/>
    <col min="8438" max="8438" width="9.5703125" style="1" bestFit="1" customWidth="1"/>
    <col min="8439" max="8440" width="9.5703125" style="1" customWidth="1"/>
    <col min="8441" max="8441" width="12.85546875" style="1" customWidth="1"/>
    <col min="8442" max="8443" width="9.140625" style="1"/>
    <col min="8444" max="8444" width="11.7109375" style="1" customWidth="1"/>
    <col min="8445" max="8445" width="11.5703125" style="1" customWidth="1"/>
    <col min="8446" max="8446" width="11.7109375" style="1" customWidth="1"/>
    <col min="8447" max="8448" width="13" style="1" customWidth="1"/>
    <col min="8449" max="8449" width="9.140625" style="1" customWidth="1"/>
    <col min="8450" max="8450" width="10.85546875" style="1" customWidth="1"/>
    <col min="8451" max="8451" width="9.140625" style="1" customWidth="1"/>
    <col min="8452" max="8452" width="10.7109375" style="1" customWidth="1"/>
    <col min="8453" max="8453" width="12.85546875" style="1" customWidth="1"/>
    <col min="8454" max="8682" width="9.140625" style="1"/>
    <col min="8683" max="8683" width="5.7109375" style="1" customWidth="1"/>
    <col min="8684" max="8684" width="27.85546875" style="1" customWidth="1"/>
    <col min="8685" max="8685" width="10" style="1" customWidth="1"/>
    <col min="8686" max="8690" width="9.140625" style="1"/>
    <col min="8691" max="8691" width="14.42578125" style="1" customWidth="1"/>
    <col min="8692" max="8693" width="9.140625" style="1"/>
    <col min="8694" max="8694" width="9.5703125" style="1" bestFit="1" customWidth="1"/>
    <col min="8695" max="8696" width="9.5703125" style="1" customWidth="1"/>
    <col min="8697" max="8697" width="12.85546875" style="1" customWidth="1"/>
    <col min="8698" max="8699" width="9.140625" style="1"/>
    <col min="8700" max="8700" width="11.7109375" style="1" customWidth="1"/>
    <col min="8701" max="8701" width="11.5703125" style="1" customWidth="1"/>
    <col min="8702" max="8702" width="11.7109375" style="1" customWidth="1"/>
    <col min="8703" max="8704" width="13" style="1" customWidth="1"/>
    <col min="8705" max="8705" width="9.140625" style="1" customWidth="1"/>
    <col min="8706" max="8706" width="10.85546875" style="1" customWidth="1"/>
    <col min="8707" max="8707" width="9.140625" style="1" customWidth="1"/>
    <col min="8708" max="8708" width="10.7109375" style="1" customWidth="1"/>
    <col min="8709" max="8709" width="12.85546875" style="1" customWidth="1"/>
    <col min="8710" max="8938" width="9.140625" style="1"/>
    <col min="8939" max="8939" width="5.7109375" style="1" customWidth="1"/>
    <col min="8940" max="8940" width="27.85546875" style="1" customWidth="1"/>
    <col min="8941" max="8941" width="10" style="1" customWidth="1"/>
    <col min="8942" max="8946" width="9.140625" style="1"/>
    <col min="8947" max="8947" width="14.42578125" style="1" customWidth="1"/>
    <col min="8948" max="8949" width="9.140625" style="1"/>
    <col min="8950" max="8950" width="9.5703125" style="1" bestFit="1" customWidth="1"/>
    <col min="8951" max="8952" width="9.5703125" style="1" customWidth="1"/>
    <col min="8953" max="8953" width="12.85546875" style="1" customWidth="1"/>
    <col min="8954" max="8955" width="9.140625" style="1"/>
    <col min="8956" max="8956" width="11.7109375" style="1" customWidth="1"/>
    <col min="8957" max="8957" width="11.5703125" style="1" customWidth="1"/>
    <col min="8958" max="8958" width="11.7109375" style="1" customWidth="1"/>
    <col min="8959" max="8960" width="13" style="1" customWidth="1"/>
    <col min="8961" max="8961" width="9.140625" style="1" customWidth="1"/>
    <col min="8962" max="8962" width="10.85546875" style="1" customWidth="1"/>
    <col min="8963" max="8963" width="9.140625" style="1" customWidth="1"/>
    <col min="8964" max="8964" width="10.7109375" style="1" customWidth="1"/>
    <col min="8965" max="8965" width="12.85546875" style="1" customWidth="1"/>
    <col min="8966" max="9194" width="9.140625" style="1"/>
    <col min="9195" max="9195" width="5.7109375" style="1" customWidth="1"/>
    <col min="9196" max="9196" width="27.85546875" style="1" customWidth="1"/>
    <col min="9197" max="9197" width="10" style="1" customWidth="1"/>
    <col min="9198" max="9202" width="9.140625" style="1"/>
    <col min="9203" max="9203" width="14.42578125" style="1" customWidth="1"/>
    <col min="9204" max="9205" width="9.140625" style="1"/>
    <col min="9206" max="9206" width="9.5703125" style="1" bestFit="1" customWidth="1"/>
    <col min="9207" max="9208" width="9.5703125" style="1" customWidth="1"/>
    <col min="9209" max="9209" width="12.85546875" style="1" customWidth="1"/>
    <col min="9210" max="9211" width="9.140625" style="1"/>
    <col min="9212" max="9212" width="11.7109375" style="1" customWidth="1"/>
    <col min="9213" max="9213" width="11.5703125" style="1" customWidth="1"/>
    <col min="9214" max="9214" width="11.7109375" style="1" customWidth="1"/>
    <col min="9215" max="9216" width="13" style="1" customWidth="1"/>
    <col min="9217" max="9217" width="9.140625" style="1" customWidth="1"/>
    <col min="9218" max="9218" width="10.85546875" style="1" customWidth="1"/>
    <col min="9219" max="9219" width="9.140625" style="1" customWidth="1"/>
    <col min="9220" max="9220" width="10.7109375" style="1" customWidth="1"/>
    <col min="9221" max="9221" width="12.85546875" style="1" customWidth="1"/>
    <col min="9222" max="9450" width="9.140625" style="1"/>
    <col min="9451" max="9451" width="5.7109375" style="1" customWidth="1"/>
    <col min="9452" max="9452" width="27.85546875" style="1" customWidth="1"/>
    <col min="9453" max="9453" width="10" style="1" customWidth="1"/>
    <col min="9454" max="9458" width="9.140625" style="1"/>
    <col min="9459" max="9459" width="14.42578125" style="1" customWidth="1"/>
    <col min="9460" max="9461" width="9.140625" style="1"/>
    <col min="9462" max="9462" width="9.5703125" style="1" bestFit="1" customWidth="1"/>
    <col min="9463" max="9464" width="9.5703125" style="1" customWidth="1"/>
    <col min="9465" max="9465" width="12.85546875" style="1" customWidth="1"/>
    <col min="9466" max="9467" width="9.140625" style="1"/>
    <col min="9468" max="9468" width="11.7109375" style="1" customWidth="1"/>
    <col min="9469" max="9469" width="11.5703125" style="1" customWidth="1"/>
    <col min="9470" max="9470" width="11.7109375" style="1" customWidth="1"/>
    <col min="9471" max="9472" width="13" style="1" customWidth="1"/>
    <col min="9473" max="9473" width="9.140625" style="1" customWidth="1"/>
    <col min="9474" max="9474" width="10.85546875" style="1" customWidth="1"/>
    <col min="9475" max="9475" width="9.140625" style="1" customWidth="1"/>
    <col min="9476" max="9476" width="10.7109375" style="1" customWidth="1"/>
    <col min="9477" max="9477" width="12.85546875" style="1" customWidth="1"/>
    <col min="9478" max="9706" width="9.140625" style="1"/>
    <col min="9707" max="9707" width="5.7109375" style="1" customWidth="1"/>
    <col min="9708" max="9708" width="27.85546875" style="1" customWidth="1"/>
    <col min="9709" max="9709" width="10" style="1" customWidth="1"/>
    <col min="9710" max="9714" width="9.140625" style="1"/>
    <col min="9715" max="9715" width="14.42578125" style="1" customWidth="1"/>
    <col min="9716" max="9717" width="9.140625" style="1"/>
    <col min="9718" max="9718" width="9.5703125" style="1" bestFit="1" customWidth="1"/>
    <col min="9719" max="9720" width="9.5703125" style="1" customWidth="1"/>
    <col min="9721" max="9721" width="12.85546875" style="1" customWidth="1"/>
    <col min="9722" max="9723" width="9.140625" style="1"/>
    <col min="9724" max="9724" width="11.7109375" style="1" customWidth="1"/>
    <col min="9725" max="9725" width="11.5703125" style="1" customWidth="1"/>
    <col min="9726" max="9726" width="11.7109375" style="1" customWidth="1"/>
    <col min="9727" max="9728" width="13" style="1" customWidth="1"/>
    <col min="9729" max="9729" width="9.140625" style="1" customWidth="1"/>
    <col min="9730" max="9730" width="10.85546875" style="1" customWidth="1"/>
    <col min="9731" max="9731" width="9.140625" style="1" customWidth="1"/>
    <col min="9732" max="9732" width="10.7109375" style="1" customWidth="1"/>
    <col min="9733" max="9733" width="12.85546875" style="1" customWidth="1"/>
    <col min="9734" max="9962" width="9.140625" style="1"/>
    <col min="9963" max="9963" width="5.7109375" style="1" customWidth="1"/>
    <col min="9964" max="9964" width="27.85546875" style="1" customWidth="1"/>
    <col min="9965" max="9965" width="10" style="1" customWidth="1"/>
    <col min="9966" max="9970" width="9.140625" style="1"/>
    <col min="9971" max="9971" width="14.42578125" style="1" customWidth="1"/>
    <col min="9972" max="9973" width="9.140625" style="1"/>
    <col min="9974" max="9974" width="9.5703125" style="1" bestFit="1" customWidth="1"/>
    <col min="9975" max="9976" width="9.5703125" style="1" customWidth="1"/>
    <col min="9977" max="9977" width="12.85546875" style="1" customWidth="1"/>
    <col min="9978" max="9979" width="9.140625" style="1"/>
    <col min="9980" max="9980" width="11.7109375" style="1" customWidth="1"/>
    <col min="9981" max="9981" width="11.5703125" style="1" customWidth="1"/>
    <col min="9982" max="9982" width="11.7109375" style="1" customWidth="1"/>
    <col min="9983" max="9984" width="13" style="1" customWidth="1"/>
    <col min="9985" max="9985" width="9.140625" style="1" customWidth="1"/>
    <col min="9986" max="9986" width="10.85546875" style="1" customWidth="1"/>
    <col min="9987" max="9987" width="9.140625" style="1" customWidth="1"/>
    <col min="9988" max="9988" width="10.7109375" style="1" customWidth="1"/>
    <col min="9989" max="9989" width="12.85546875" style="1" customWidth="1"/>
    <col min="9990" max="10218" width="9.140625" style="1"/>
    <col min="10219" max="10219" width="5.7109375" style="1" customWidth="1"/>
    <col min="10220" max="10220" width="27.85546875" style="1" customWidth="1"/>
    <col min="10221" max="10221" width="10" style="1" customWidth="1"/>
    <col min="10222" max="10226" width="9.140625" style="1"/>
    <col min="10227" max="10227" width="14.42578125" style="1" customWidth="1"/>
    <col min="10228" max="10229" width="9.140625" style="1"/>
    <col min="10230" max="10230" width="9.5703125" style="1" bestFit="1" customWidth="1"/>
    <col min="10231" max="10232" width="9.5703125" style="1" customWidth="1"/>
    <col min="10233" max="10233" width="12.85546875" style="1" customWidth="1"/>
    <col min="10234" max="10235" width="9.140625" style="1"/>
    <col min="10236" max="10236" width="11.7109375" style="1" customWidth="1"/>
    <col min="10237" max="10237" width="11.5703125" style="1" customWidth="1"/>
    <col min="10238" max="10238" width="11.7109375" style="1" customWidth="1"/>
    <col min="10239" max="10240" width="13" style="1" customWidth="1"/>
    <col min="10241" max="10241" width="9.140625" style="1" customWidth="1"/>
    <col min="10242" max="10242" width="10.85546875" style="1" customWidth="1"/>
    <col min="10243" max="10243" width="9.140625" style="1" customWidth="1"/>
    <col min="10244" max="10244" width="10.7109375" style="1" customWidth="1"/>
    <col min="10245" max="10245" width="12.85546875" style="1" customWidth="1"/>
    <col min="10246" max="10474" width="9.140625" style="1"/>
    <col min="10475" max="10475" width="5.7109375" style="1" customWidth="1"/>
    <col min="10476" max="10476" width="27.85546875" style="1" customWidth="1"/>
    <col min="10477" max="10477" width="10" style="1" customWidth="1"/>
    <col min="10478" max="10482" width="9.140625" style="1"/>
    <col min="10483" max="10483" width="14.42578125" style="1" customWidth="1"/>
    <col min="10484" max="10485" width="9.140625" style="1"/>
    <col min="10486" max="10486" width="9.5703125" style="1" bestFit="1" customWidth="1"/>
    <col min="10487" max="10488" width="9.5703125" style="1" customWidth="1"/>
    <col min="10489" max="10489" width="12.85546875" style="1" customWidth="1"/>
    <col min="10490" max="10491" width="9.140625" style="1"/>
    <col min="10492" max="10492" width="11.7109375" style="1" customWidth="1"/>
    <col min="10493" max="10493" width="11.5703125" style="1" customWidth="1"/>
    <col min="10494" max="10494" width="11.7109375" style="1" customWidth="1"/>
    <col min="10495" max="10496" width="13" style="1" customWidth="1"/>
    <col min="10497" max="10497" width="9.140625" style="1" customWidth="1"/>
    <col min="10498" max="10498" width="10.85546875" style="1" customWidth="1"/>
    <col min="10499" max="10499" width="9.140625" style="1" customWidth="1"/>
    <col min="10500" max="10500" width="10.7109375" style="1" customWidth="1"/>
    <col min="10501" max="10501" width="12.85546875" style="1" customWidth="1"/>
    <col min="10502" max="10730" width="9.140625" style="1"/>
    <col min="10731" max="10731" width="5.7109375" style="1" customWidth="1"/>
    <col min="10732" max="10732" width="27.85546875" style="1" customWidth="1"/>
    <col min="10733" max="10733" width="10" style="1" customWidth="1"/>
    <col min="10734" max="10738" width="9.140625" style="1"/>
    <col min="10739" max="10739" width="14.42578125" style="1" customWidth="1"/>
    <col min="10740" max="10741" width="9.140625" style="1"/>
    <col min="10742" max="10742" width="9.5703125" style="1" bestFit="1" customWidth="1"/>
    <col min="10743" max="10744" width="9.5703125" style="1" customWidth="1"/>
    <col min="10745" max="10745" width="12.85546875" style="1" customWidth="1"/>
    <col min="10746" max="10747" width="9.140625" style="1"/>
    <col min="10748" max="10748" width="11.7109375" style="1" customWidth="1"/>
    <col min="10749" max="10749" width="11.5703125" style="1" customWidth="1"/>
    <col min="10750" max="10750" width="11.7109375" style="1" customWidth="1"/>
    <col min="10751" max="10752" width="13" style="1" customWidth="1"/>
    <col min="10753" max="10753" width="9.140625" style="1" customWidth="1"/>
    <col min="10754" max="10754" width="10.85546875" style="1" customWidth="1"/>
    <col min="10755" max="10755" width="9.140625" style="1" customWidth="1"/>
    <col min="10756" max="10756" width="10.7109375" style="1" customWidth="1"/>
    <col min="10757" max="10757" width="12.85546875" style="1" customWidth="1"/>
    <col min="10758" max="10986" width="9.140625" style="1"/>
    <col min="10987" max="10987" width="5.7109375" style="1" customWidth="1"/>
    <col min="10988" max="10988" width="27.85546875" style="1" customWidth="1"/>
    <col min="10989" max="10989" width="10" style="1" customWidth="1"/>
    <col min="10990" max="10994" width="9.140625" style="1"/>
    <col min="10995" max="10995" width="14.42578125" style="1" customWidth="1"/>
    <col min="10996" max="10997" width="9.140625" style="1"/>
    <col min="10998" max="10998" width="9.5703125" style="1" bestFit="1" customWidth="1"/>
    <col min="10999" max="11000" width="9.5703125" style="1" customWidth="1"/>
    <col min="11001" max="11001" width="12.85546875" style="1" customWidth="1"/>
    <col min="11002" max="11003" width="9.140625" style="1"/>
    <col min="11004" max="11004" width="11.7109375" style="1" customWidth="1"/>
    <col min="11005" max="11005" width="11.5703125" style="1" customWidth="1"/>
    <col min="11006" max="11006" width="11.7109375" style="1" customWidth="1"/>
    <col min="11007" max="11008" width="13" style="1" customWidth="1"/>
    <col min="11009" max="11009" width="9.140625" style="1" customWidth="1"/>
    <col min="11010" max="11010" width="10.85546875" style="1" customWidth="1"/>
    <col min="11011" max="11011" width="9.140625" style="1" customWidth="1"/>
    <col min="11012" max="11012" width="10.7109375" style="1" customWidth="1"/>
    <col min="11013" max="11013" width="12.85546875" style="1" customWidth="1"/>
    <col min="11014" max="11242" width="9.140625" style="1"/>
    <col min="11243" max="11243" width="5.7109375" style="1" customWidth="1"/>
    <col min="11244" max="11244" width="27.85546875" style="1" customWidth="1"/>
    <col min="11245" max="11245" width="10" style="1" customWidth="1"/>
    <col min="11246" max="11250" width="9.140625" style="1"/>
    <col min="11251" max="11251" width="14.42578125" style="1" customWidth="1"/>
    <col min="11252" max="11253" width="9.140625" style="1"/>
    <col min="11254" max="11254" width="9.5703125" style="1" bestFit="1" customWidth="1"/>
    <col min="11255" max="11256" width="9.5703125" style="1" customWidth="1"/>
    <col min="11257" max="11257" width="12.85546875" style="1" customWidth="1"/>
    <col min="11258" max="11259" width="9.140625" style="1"/>
    <col min="11260" max="11260" width="11.7109375" style="1" customWidth="1"/>
    <col min="11261" max="11261" width="11.5703125" style="1" customWidth="1"/>
    <col min="11262" max="11262" width="11.7109375" style="1" customWidth="1"/>
    <col min="11263" max="11264" width="13" style="1" customWidth="1"/>
    <col min="11265" max="11265" width="9.140625" style="1" customWidth="1"/>
    <col min="11266" max="11266" width="10.85546875" style="1" customWidth="1"/>
    <col min="11267" max="11267" width="9.140625" style="1" customWidth="1"/>
    <col min="11268" max="11268" width="10.7109375" style="1" customWidth="1"/>
    <col min="11269" max="11269" width="12.85546875" style="1" customWidth="1"/>
    <col min="11270" max="11498" width="9.140625" style="1"/>
    <col min="11499" max="11499" width="5.7109375" style="1" customWidth="1"/>
    <col min="11500" max="11500" width="27.85546875" style="1" customWidth="1"/>
    <col min="11501" max="11501" width="10" style="1" customWidth="1"/>
    <col min="11502" max="11506" width="9.140625" style="1"/>
    <col min="11507" max="11507" width="14.42578125" style="1" customWidth="1"/>
    <col min="11508" max="11509" width="9.140625" style="1"/>
    <col min="11510" max="11510" width="9.5703125" style="1" bestFit="1" customWidth="1"/>
    <col min="11511" max="11512" width="9.5703125" style="1" customWidth="1"/>
    <col min="11513" max="11513" width="12.85546875" style="1" customWidth="1"/>
    <col min="11514" max="11515" width="9.140625" style="1"/>
    <col min="11516" max="11516" width="11.7109375" style="1" customWidth="1"/>
    <col min="11517" max="11517" width="11.5703125" style="1" customWidth="1"/>
    <col min="11518" max="11518" width="11.7109375" style="1" customWidth="1"/>
    <col min="11519" max="11520" width="13" style="1" customWidth="1"/>
    <col min="11521" max="11521" width="9.140625" style="1" customWidth="1"/>
    <col min="11522" max="11522" width="10.85546875" style="1" customWidth="1"/>
    <col min="11523" max="11523" width="9.140625" style="1" customWidth="1"/>
    <col min="11524" max="11524" width="10.7109375" style="1" customWidth="1"/>
    <col min="11525" max="11525" width="12.85546875" style="1" customWidth="1"/>
    <col min="11526" max="11754" width="9.140625" style="1"/>
    <col min="11755" max="11755" width="5.7109375" style="1" customWidth="1"/>
    <col min="11756" max="11756" width="27.85546875" style="1" customWidth="1"/>
    <col min="11757" max="11757" width="10" style="1" customWidth="1"/>
    <col min="11758" max="11762" width="9.140625" style="1"/>
    <col min="11763" max="11763" width="14.42578125" style="1" customWidth="1"/>
    <col min="11764" max="11765" width="9.140625" style="1"/>
    <col min="11766" max="11766" width="9.5703125" style="1" bestFit="1" customWidth="1"/>
    <col min="11767" max="11768" width="9.5703125" style="1" customWidth="1"/>
    <col min="11769" max="11769" width="12.85546875" style="1" customWidth="1"/>
    <col min="11770" max="11771" width="9.140625" style="1"/>
    <col min="11772" max="11772" width="11.7109375" style="1" customWidth="1"/>
    <col min="11773" max="11773" width="11.5703125" style="1" customWidth="1"/>
    <col min="11774" max="11774" width="11.7109375" style="1" customWidth="1"/>
    <col min="11775" max="11776" width="13" style="1" customWidth="1"/>
    <col min="11777" max="11777" width="9.140625" style="1" customWidth="1"/>
    <col min="11778" max="11778" width="10.85546875" style="1" customWidth="1"/>
    <col min="11779" max="11779" width="9.140625" style="1" customWidth="1"/>
    <col min="11780" max="11780" width="10.7109375" style="1" customWidth="1"/>
    <col min="11781" max="11781" width="12.85546875" style="1" customWidth="1"/>
    <col min="11782" max="12010" width="9.140625" style="1"/>
    <col min="12011" max="12011" width="5.7109375" style="1" customWidth="1"/>
    <col min="12012" max="12012" width="27.85546875" style="1" customWidth="1"/>
    <col min="12013" max="12013" width="10" style="1" customWidth="1"/>
    <col min="12014" max="12018" width="9.140625" style="1"/>
    <col min="12019" max="12019" width="14.42578125" style="1" customWidth="1"/>
    <col min="12020" max="12021" width="9.140625" style="1"/>
    <col min="12022" max="12022" width="9.5703125" style="1" bestFit="1" customWidth="1"/>
    <col min="12023" max="12024" width="9.5703125" style="1" customWidth="1"/>
    <col min="12025" max="12025" width="12.85546875" style="1" customWidth="1"/>
    <col min="12026" max="12027" width="9.140625" style="1"/>
    <col min="12028" max="12028" width="11.7109375" style="1" customWidth="1"/>
    <col min="12029" max="12029" width="11.5703125" style="1" customWidth="1"/>
    <col min="12030" max="12030" width="11.7109375" style="1" customWidth="1"/>
    <col min="12031" max="12032" width="13" style="1" customWidth="1"/>
    <col min="12033" max="12033" width="9.140625" style="1" customWidth="1"/>
    <col min="12034" max="12034" width="10.85546875" style="1" customWidth="1"/>
    <col min="12035" max="12035" width="9.140625" style="1" customWidth="1"/>
    <col min="12036" max="12036" width="10.7109375" style="1" customWidth="1"/>
    <col min="12037" max="12037" width="12.85546875" style="1" customWidth="1"/>
    <col min="12038" max="12266" width="9.140625" style="1"/>
    <col min="12267" max="12267" width="5.7109375" style="1" customWidth="1"/>
    <col min="12268" max="12268" width="27.85546875" style="1" customWidth="1"/>
    <col min="12269" max="12269" width="10" style="1" customWidth="1"/>
    <col min="12270" max="12274" width="9.140625" style="1"/>
    <col min="12275" max="12275" width="14.42578125" style="1" customWidth="1"/>
    <col min="12276" max="12277" width="9.140625" style="1"/>
    <col min="12278" max="12278" width="9.5703125" style="1" bestFit="1" customWidth="1"/>
    <col min="12279" max="12280" width="9.5703125" style="1" customWidth="1"/>
    <col min="12281" max="12281" width="12.85546875" style="1" customWidth="1"/>
    <col min="12282" max="12283" width="9.140625" style="1"/>
    <col min="12284" max="12284" width="11.7109375" style="1" customWidth="1"/>
    <col min="12285" max="12285" width="11.5703125" style="1" customWidth="1"/>
    <col min="12286" max="12286" width="11.7109375" style="1" customWidth="1"/>
    <col min="12287" max="12288" width="13" style="1" customWidth="1"/>
    <col min="12289" max="12289" width="9.140625" style="1" customWidth="1"/>
    <col min="12290" max="12290" width="10.85546875" style="1" customWidth="1"/>
    <col min="12291" max="12291" width="9.140625" style="1" customWidth="1"/>
    <col min="12292" max="12292" width="10.7109375" style="1" customWidth="1"/>
    <col min="12293" max="12293" width="12.85546875" style="1" customWidth="1"/>
    <col min="12294" max="12522" width="9.140625" style="1"/>
    <col min="12523" max="12523" width="5.7109375" style="1" customWidth="1"/>
    <col min="12524" max="12524" width="27.85546875" style="1" customWidth="1"/>
    <col min="12525" max="12525" width="10" style="1" customWidth="1"/>
    <col min="12526" max="12530" width="9.140625" style="1"/>
    <col min="12531" max="12531" width="14.42578125" style="1" customWidth="1"/>
    <col min="12532" max="12533" width="9.140625" style="1"/>
    <col min="12534" max="12534" width="9.5703125" style="1" bestFit="1" customWidth="1"/>
    <col min="12535" max="12536" width="9.5703125" style="1" customWidth="1"/>
    <col min="12537" max="12537" width="12.85546875" style="1" customWidth="1"/>
    <col min="12538" max="12539" width="9.140625" style="1"/>
    <col min="12540" max="12540" width="11.7109375" style="1" customWidth="1"/>
    <col min="12541" max="12541" width="11.5703125" style="1" customWidth="1"/>
    <col min="12542" max="12542" width="11.7109375" style="1" customWidth="1"/>
    <col min="12543" max="12544" width="13" style="1" customWidth="1"/>
    <col min="12545" max="12545" width="9.140625" style="1" customWidth="1"/>
    <col min="12546" max="12546" width="10.85546875" style="1" customWidth="1"/>
    <col min="12547" max="12547" width="9.140625" style="1" customWidth="1"/>
    <col min="12548" max="12548" width="10.7109375" style="1" customWidth="1"/>
    <col min="12549" max="12549" width="12.85546875" style="1" customWidth="1"/>
    <col min="12550" max="12778" width="9.140625" style="1"/>
    <col min="12779" max="12779" width="5.7109375" style="1" customWidth="1"/>
    <col min="12780" max="12780" width="27.85546875" style="1" customWidth="1"/>
    <col min="12781" max="12781" width="10" style="1" customWidth="1"/>
    <col min="12782" max="12786" width="9.140625" style="1"/>
    <col min="12787" max="12787" width="14.42578125" style="1" customWidth="1"/>
    <col min="12788" max="12789" width="9.140625" style="1"/>
    <col min="12790" max="12790" width="9.5703125" style="1" bestFit="1" customWidth="1"/>
    <col min="12791" max="12792" width="9.5703125" style="1" customWidth="1"/>
    <col min="12793" max="12793" width="12.85546875" style="1" customWidth="1"/>
    <col min="12794" max="12795" width="9.140625" style="1"/>
    <col min="12796" max="12796" width="11.7109375" style="1" customWidth="1"/>
    <col min="12797" max="12797" width="11.5703125" style="1" customWidth="1"/>
    <col min="12798" max="12798" width="11.7109375" style="1" customWidth="1"/>
    <col min="12799" max="12800" width="13" style="1" customWidth="1"/>
    <col min="12801" max="12801" width="9.140625" style="1" customWidth="1"/>
    <col min="12802" max="12802" width="10.85546875" style="1" customWidth="1"/>
    <col min="12803" max="12803" width="9.140625" style="1" customWidth="1"/>
    <col min="12804" max="12804" width="10.7109375" style="1" customWidth="1"/>
    <col min="12805" max="12805" width="12.85546875" style="1" customWidth="1"/>
    <col min="12806" max="13034" width="9.140625" style="1"/>
    <col min="13035" max="13035" width="5.7109375" style="1" customWidth="1"/>
    <col min="13036" max="13036" width="27.85546875" style="1" customWidth="1"/>
    <col min="13037" max="13037" width="10" style="1" customWidth="1"/>
    <col min="13038" max="13042" width="9.140625" style="1"/>
    <col min="13043" max="13043" width="14.42578125" style="1" customWidth="1"/>
    <col min="13044" max="13045" width="9.140625" style="1"/>
    <col min="13046" max="13046" width="9.5703125" style="1" bestFit="1" customWidth="1"/>
    <col min="13047" max="13048" width="9.5703125" style="1" customWidth="1"/>
    <col min="13049" max="13049" width="12.85546875" style="1" customWidth="1"/>
    <col min="13050" max="13051" width="9.140625" style="1"/>
    <col min="13052" max="13052" width="11.7109375" style="1" customWidth="1"/>
    <col min="13053" max="13053" width="11.5703125" style="1" customWidth="1"/>
    <col min="13054" max="13054" width="11.7109375" style="1" customWidth="1"/>
    <col min="13055" max="13056" width="13" style="1" customWidth="1"/>
    <col min="13057" max="13057" width="9.140625" style="1" customWidth="1"/>
    <col min="13058" max="13058" width="10.85546875" style="1" customWidth="1"/>
    <col min="13059" max="13059" width="9.140625" style="1" customWidth="1"/>
    <col min="13060" max="13060" width="10.7109375" style="1" customWidth="1"/>
    <col min="13061" max="13061" width="12.85546875" style="1" customWidth="1"/>
    <col min="13062" max="13290" width="9.140625" style="1"/>
    <col min="13291" max="13291" width="5.7109375" style="1" customWidth="1"/>
    <col min="13292" max="13292" width="27.85546875" style="1" customWidth="1"/>
    <col min="13293" max="13293" width="10" style="1" customWidth="1"/>
    <col min="13294" max="13298" width="9.140625" style="1"/>
    <col min="13299" max="13299" width="14.42578125" style="1" customWidth="1"/>
    <col min="13300" max="13301" width="9.140625" style="1"/>
    <col min="13302" max="13302" width="9.5703125" style="1" bestFit="1" customWidth="1"/>
    <col min="13303" max="13304" width="9.5703125" style="1" customWidth="1"/>
    <col min="13305" max="13305" width="12.85546875" style="1" customWidth="1"/>
    <col min="13306" max="13307" width="9.140625" style="1"/>
    <col min="13308" max="13308" width="11.7109375" style="1" customWidth="1"/>
    <col min="13309" max="13309" width="11.5703125" style="1" customWidth="1"/>
    <col min="13310" max="13310" width="11.7109375" style="1" customWidth="1"/>
    <col min="13311" max="13312" width="13" style="1" customWidth="1"/>
    <col min="13313" max="13313" width="9.140625" style="1" customWidth="1"/>
    <col min="13314" max="13314" width="10.85546875" style="1" customWidth="1"/>
    <col min="13315" max="13315" width="9.140625" style="1" customWidth="1"/>
    <col min="13316" max="13316" width="10.7109375" style="1" customWidth="1"/>
    <col min="13317" max="13317" width="12.85546875" style="1" customWidth="1"/>
    <col min="13318" max="13546" width="9.140625" style="1"/>
    <col min="13547" max="13547" width="5.7109375" style="1" customWidth="1"/>
    <col min="13548" max="13548" width="27.85546875" style="1" customWidth="1"/>
    <col min="13549" max="13549" width="10" style="1" customWidth="1"/>
    <col min="13550" max="13554" width="9.140625" style="1"/>
    <col min="13555" max="13555" width="14.42578125" style="1" customWidth="1"/>
    <col min="13556" max="13557" width="9.140625" style="1"/>
    <col min="13558" max="13558" width="9.5703125" style="1" bestFit="1" customWidth="1"/>
    <col min="13559" max="13560" width="9.5703125" style="1" customWidth="1"/>
    <col min="13561" max="13561" width="12.85546875" style="1" customWidth="1"/>
    <col min="13562" max="13563" width="9.140625" style="1"/>
    <col min="13564" max="13564" width="11.7109375" style="1" customWidth="1"/>
    <col min="13565" max="13565" width="11.5703125" style="1" customWidth="1"/>
    <col min="13566" max="13566" width="11.7109375" style="1" customWidth="1"/>
    <col min="13567" max="13568" width="13" style="1" customWidth="1"/>
    <col min="13569" max="13569" width="9.140625" style="1" customWidth="1"/>
    <col min="13570" max="13570" width="10.85546875" style="1" customWidth="1"/>
    <col min="13571" max="13571" width="9.140625" style="1" customWidth="1"/>
    <col min="13572" max="13572" width="10.7109375" style="1" customWidth="1"/>
    <col min="13573" max="13573" width="12.85546875" style="1" customWidth="1"/>
    <col min="13574" max="13802" width="9.140625" style="1"/>
    <col min="13803" max="13803" width="5.7109375" style="1" customWidth="1"/>
    <col min="13804" max="13804" width="27.85546875" style="1" customWidth="1"/>
    <col min="13805" max="13805" width="10" style="1" customWidth="1"/>
    <col min="13806" max="13810" width="9.140625" style="1"/>
    <col min="13811" max="13811" width="14.42578125" style="1" customWidth="1"/>
    <col min="13812" max="13813" width="9.140625" style="1"/>
    <col min="13814" max="13814" width="9.5703125" style="1" bestFit="1" customWidth="1"/>
    <col min="13815" max="13816" width="9.5703125" style="1" customWidth="1"/>
    <col min="13817" max="13817" width="12.85546875" style="1" customWidth="1"/>
    <col min="13818" max="13819" width="9.140625" style="1"/>
    <col min="13820" max="13820" width="11.7109375" style="1" customWidth="1"/>
    <col min="13821" max="13821" width="11.5703125" style="1" customWidth="1"/>
    <col min="13822" max="13822" width="11.7109375" style="1" customWidth="1"/>
    <col min="13823" max="13824" width="13" style="1" customWidth="1"/>
    <col min="13825" max="13825" width="9.140625" style="1" customWidth="1"/>
    <col min="13826" max="13826" width="10.85546875" style="1" customWidth="1"/>
    <col min="13827" max="13827" width="9.140625" style="1" customWidth="1"/>
    <col min="13828" max="13828" width="10.7109375" style="1" customWidth="1"/>
    <col min="13829" max="13829" width="12.85546875" style="1" customWidth="1"/>
    <col min="13830" max="14058" width="9.140625" style="1"/>
    <col min="14059" max="14059" width="5.7109375" style="1" customWidth="1"/>
    <col min="14060" max="14060" width="27.85546875" style="1" customWidth="1"/>
    <col min="14061" max="14061" width="10" style="1" customWidth="1"/>
    <col min="14062" max="14066" width="9.140625" style="1"/>
    <col min="14067" max="14067" width="14.42578125" style="1" customWidth="1"/>
    <col min="14068" max="14069" width="9.140625" style="1"/>
    <col min="14070" max="14070" width="9.5703125" style="1" bestFit="1" customWidth="1"/>
    <col min="14071" max="14072" width="9.5703125" style="1" customWidth="1"/>
    <col min="14073" max="14073" width="12.85546875" style="1" customWidth="1"/>
    <col min="14074" max="14075" width="9.140625" style="1"/>
    <col min="14076" max="14076" width="11.7109375" style="1" customWidth="1"/>
    <col min="14077" max="14077" width="11.5703125" style="1" customWidth="1"/>
    <col min="14078" max="14078" width="11.7109375" style="1" customWidth="1"/>
    <col min="14079" max="14080" width="13" style="1" customWidth="1"/>
    <col min="14081" max="14081" width="9.140625" style="1" customWidth="1"/>
    <col min="14082" max="14082" width="10.85546875" style="1" customWidth="1"/>
    <col min="14083" max="14083" width="9.140625" style="1" customWidth="1"/>
    <col min="14084" max="14084" width="10.7109375" style="1" customWidth="1"/>
    <col min="14085" max="14085" width="12.85546875" style="1" customWidth="1"/>
    <col min="14086" max="14314" width="9.140625" style="1"/>
    <col min="14315" max="14315" width="5.7109375" style="1" customWidth="1"/>
    <col min="14316" max="14316" width="27.85546875" style="1" customWidth="1"/>
    <col min="14317" max="14317" width="10" style="1" customWidth="1"/>
    <col min="14318" max="14322" width="9.140625" style="1"/>
    <col min="14323" max="14323" width="14.42578125" style="1" customWidth="1"/>
    <col min="14324" max="14325" width="9.140625" style="1"/>
    <col min="14326" max="14326" width="9.5703125" style="1" bestFit="1" customWidth="1"/>
    <col min="14327" max="14328" width="9.5703125" style="1" customWidth="1"/>
    <col min="14329" max="14329" width="12.85546875" style="1" customWidth="1"/>
    <col min="14330" max="14331" width="9.140625" style="1"/>
    <col min="14332" max="14332" width="11.7109375" style="1" customWidth="1"/>
    <col min="14333" max="14333" width="11.5703125" style="1" customWidth="1"/>
    <col min="14334" max="14334" width="11.7109375" style="1" customWidth="1"/>
    <col min="14335" max="14336" width="13" style="1" customWidth="1"/>
    <col min="14337" max="14337" width="9.140625" style="1" customWidth="1"/>
    <col min="14338" max="14338" width="10.85546875" style="1" customWidth="1"/>
    <col min="14339" max="14339" width="9.140625" style="1" customWidth="1"/>
    <col min="14340" max="14340" width="10.7109375" style="1" customWidth="1"/>
    <col min="14341" max="14341" width="12.85546875" style="1" customWidth="1"/>
    <col min="14342" max="14570" width="9.140625" style="1"/>
    <col min="14571" max="14571" width="5.7109375" style="1" customWidth="1"/>
    <col min="14572" max="14572" width="27.85546875" style="1" customWidth="1"/>
    <col min="14573" max="14573" width="10" style="1" customWidth="1"/>
    <col min="14574" max="14578" width="9.140625" style="1"/>
    <col min="14579" max="14579" width="14.42578125" style="1" customWidth="1"/>
    <col min="14580" max="14581" width="9.140625" style="1"/>
    <col min="14582" max="14582" width="9.5703125" style="1" bestFit="1" customWidth="1"/>
    <col min="14583" max="14584" width="9.5703125" style="1" customWidth="1"/>
    <col min="14585" max="14585" width="12.85546875" style="1" customWidth="1"/>
    <col min="14586" max="14587" width="9.140625" style="1"/>
    <col min="14588" max="14588" width="11.7109375" style="1" customWidth="1"/>
    <col min="14589" max="14589" width="11.5703125" style="1" customWidth="1"/>
    <col min="14590" max="14590" width="11.7109375" style="1" customWidth="1"/>
    <col min="14591" max="14592" width="13" style="1" customWidth="1"/>
    <col min="14593" max="14593" width="9.140625" style="1" customWidth="1"/>
    <col min="14594" max="14594" width="10.85546875" style="1" customWidth="1"/>
    <col min="14595" max="14595" width="9.140625" style="1" customWidth="1"/>
    <col min="14596" max="14596" width="10.7109375" style="1" customWidth="1"/>
    <col min="14597" max="14597" width="12.85546875" style="1" customWidth="1"/>
    <col min="14598" max="14826" width="9.140625" style="1"/>
    <col min="14827" max="14827" width="5.7109375" style="1" customWidth="1"/>
    <col min="14828" max="14828" width="27.85546875" style="1" customWidth="1"/>
    <col min="14829" max="14829" width="10" style="1" customWidth="1"/>
    <col min="14830" max="14834" width="9.140625" style="1"/>
    <col min="14835" max="14835" width="14.42578125" style="1" customWidth="1"/>
    <col min="14836" max="14837" width="9.140625" style="1"/>
    <col min="14838" max="14838" width="9.5703125" style="1" bestFit="1" customWidth="1"/>
    <col min="14839" max="14840" width="9.5703125" style="1" customWidth="1"/>
    <col min="14841" max="14841" width="12.85546875" style="1" customWidth="1"/>
    <col min="14842" max="14843" width="9.140625" style="1"/>
    <col min="14844" max="14844" width="11.7109375" style="1" customWidth="1"/>
    <col min="14845" max="14845" width="11.5703125" style="1" customWidth="1"/>
    <col min="14846" max="14846" width="11.7109375" style="1" customWidth="1"/>
    <col min="14847" max="14848" width="13" style="1" customWidth="1"/>
    <col min="14849" max="14849" width="9.140625" style="1" customWidth="1"/>
    <col min="14850" max="14850" width="10.85546875" style="1" customWidth="1"/>
    <col min="14851" max="14851" width="9.140625" style="1" customWidth="1"/>
    <col min="14852" max="14852" width="10.7109375" style="1" customWidth="1"/>
    <col min="14853" max="14853" width="12.85546875" style="1" customWidth="1"/>
    <col min="14854" max="15082" width="9.140625" style="1"/>
    <col min="15083" max="15083" width="5.7109375" style="1" customWidth="1"/>
    <col min="15084" max="15084" width="27.85546875" style="1" customWidth="1"/>
    <col min="15085" max="15085" width="10" style="1" customWidth="1"/>
    <col min="15086" max="15090" width="9.140625" style="1"/>
    <col min="15091" max="15091" width="14.42578125" style="1" customWidth="1"/>
    <col min="15092" max="15093" width="9.140625" style="1"/>
    <col min="15094" max="15094" width="9.5703125" style="1" bestFit="1" customWidth="1"/>
    <col min="15095" max="15096" width="9.5703125" style="1" customWidth="1"/>
    <col min="15097" max="15097" width="12.85546875" style="1" customWidth="1"/>
    <col min="15098" max="15099" width="9.140625" style="1"/>
    <col min="15100" max="15100" width="11.7109375" style="1" customWidth="1"/>
    <col min="15101" max="15101" width="11.5703125" style="1" customWidth="1"/>
    <col min="15102" max="15102" width="11.7109375" style="1" customWidth="1"/>
    <col min="15103" max="15104" width="13" style="1" customWidth="1"/>
    <col min="15105" max="15105" width="9.140625" style="1" customWidth="1"/>
    <col min="15106" max="15106" width="10.85546875" style="1" customWidth="1"/>
    <col min="15107" max="15107" width="9.140625" style="1" customWidth="1"/>
    <col min="15108" max="15108" width="10.7109375" style="1" customWidth="1"/>
    <col min="15109" max="15109" width="12.85546875" style="1" customWidth="1"/>
    <col min="15110" max="15338" width="9.140625" style="1"/>
    <col min="15339" max="15339" width="5.7109375" style="1" customWidth="1"/>
    <col min="15340" max="15340" width="27.85546875" style="1" customWidth="1"/>
    <col min="15341" max="15341" width="10" style="1" customWidth="1"/>
    <col min="15342" max="15346" width="9.140625" style="1"/>
    <col min="15347" max="15347" width="14.42578125" style="1" customWidth="1"/>
    <col min="15348" max="15349" width="9.140625" style="1"/>
    <col min="15350" max="15350" width="9.5703125" style="1" bestFit="1" customWidth="1"/>
    <col min="15351" max="15352" width="9.5703125" style="1" customWidth="1"/>
    <col min="15353" max="15353" width="12.85546875" style="1" customWidth="1"/>
    <col min="15354" max="15355" width="9.140625" style="1"/>
    <col min="15356" max="15356" width="11.7109375" style="1" customWidth="1"/>
    <col min="15357" max="15357" width="11.5703125" style="1" customWidth="1"/>
    <col min="15358" max="15358" width="11.7109375" style="1" customWidth="1"/>
    <col min="15359" max="15360" width="13" style="1" customWidth="1"/>
    <col min="15361" max="15361" width="9.140625" style="1" customWidth="1"/>
    <col min="15362" max="15362" width="10.85546875" style="1" customWidth="1"/>
    <col min="15363" max="15363" width="9.140625" style="1" customWidth="1"/>
    <col min="15364" max="15364" width="10.7109375" style="1" customWidth="1"/>
    <col min="15365" max="15365" width="12.85546875" style="1" customWidth="1"/>
    <col min="15366" max="15594" width="9.140625" style="1"/>
    <col min="15595" max="15595" width="5.7109375" style="1" customWidth="1"/>
    <col min="15596" max="15596" width="27.85546875" style="1" customWidth="1"/>
    <col min="15597" max="15597" width="10" style="1" customWidth="1"/>
    <col min="15598" max="15602" width="9.140625" style="1"/>
    <col min="15603" max="15603" width="14.42578125" style="1" customWidth="1"/>
    <col min="15604" max="15605" width="9.140625" style="1"/>
    <col min="15606" max="15606" width="9.5703125" style="1" bestFit="1" customWidth="1"/>
    <col min="15607" max="15608" width="9.5703125" style="1" customWidth="1"/>
    <col min="15609" max="15609" width="12.85546875" style="1" customWidth="1"/>
    <col min="15610" max="15611" width="9.140625" style="1"/>
    <col min="15612" max="15612" width="11.7109375" style="1" customWidth="1"/>
    <col min="15613" max="15613" width="11.5703125" style="1" customWidth="1"/>
    <col min="15614" max="15614" width="11.7109375" style="1" customWidth="1"/>
    <col min="15615" max="15616" width="13" style="1" customWidth="1"/>
    <col min="15617" max="15617" width="9.140625" style="1" customWidth="1"/>
    <col min="15618" max="15618" width="10.85546875" style="1" customWidth="1"/>
    <col min="15619" max="15619" width="9.140625" style="1" customWidth="1"/>
    <col min="15620" max="15620" width="10.7109375" style="1" customWidth="1"/>
    <col min="15621" max="15621" width="12.85546875" style="1" customWidth="1"/>
    <col min="15622" max="15850" width="9.140625" style="1"/>
    <col min="15851" max="15851" width="5.7109375" style="1" customWidth="1"/>
    <col min="15852" max="15852" width="27.85546875" style="1" customWidth="1"/>
    <col min="15853" max="15853" width="10" style="1" customWidth="1"/>
    <col min="15854" max="15858" width="9.140625" style="1"/>
    <col min="15859" max="15859" width="14.42578125" style="1" customWidth="1"/>
    <col min="15860" max="15861" width="9.140625" style="1"/>
    <col min="15862" max="15862" width="9.5703125" style="1" bestFit="1" customWidth="1"/>
    <col min="15863" max="15864" width="9.5703125" style="1" customWidth="1"/>
    <col min="15865" max="15865" width="12.85546875" style="1" customWidth="1"/>
    <col min="15866" max="15867" width="9.140625" style="1"/>
    <col min="15868" max="15868" width="11.7109375" style="1" customWidth="1"/>
    <col min="15869" max="15869" width="11.5703125" style="1" customWidth="1"/>
    <col min="15870" max="15870" width="11.7109375" style="1" customWidth="1"/>
    <col min="15871" max="15872" width="13" style="1" customWidth="1"/>
    <col min="15873" max="15873" width="9.140625" style="1" customWidth="1"/>
    <col min="15874" max="15874" width="10.85546875" style="1" customWidth="1"/>
    <col min="15875" max="15875" width="9.140625" style="1" customWidth="1"/>
    <col min="15876" max="15876" width="10.7109375" style="1" customWidth="1"/>
    <col min="15877" max="15877" width="12.85546875" style="1" customWidth="1"/>
    <col min="15878" max="16106" width="9.140625" style="1"/>
    <col min="16107" max="16107" width="5.7109375" style="1" customWidth="1"/>
    <col min="16108" max="16108" width="27.85546875" style="1" customWidth="1"/>
    <col min="16109" max="16109" width="10" style="1" customWidth="1"/>
    <col min="16110" max="16114" width="9.140625" style="1"/>
    <col min="16115" max="16115" width="14.42578125" style="1" customWidth="1"/>
    <col min="16116" max="16117" width="9.140625" style="1"/>
    <col min="16118" max="16118" width="9.5703125" style="1" bestFit="1" customWidth="1"/>
    <col min="16119" max="16120" width="9.5703125" style="1" customWidth="1"/>
    <col min="16121" max="16121" width="12.85546875" style="1" customWidth="1"/>
    <col min="16122" max="16123" width="9.140625" style="1"/>
    <col min="16124" max="16124" width="11.7109375" style="1" customWidth="1"/>
    <col min="16125" max="16125" width="11.5703125" style="1" customWidth="1"/>
    <col min="16126" max="16126" width="11.7109375" style="1" customWidth="1"/>
    <col min="16127" max="16128" width="13" style="1" customWidth="1"/>
    <col min="16129" max="16129" width="9.140625" style="1" customWidth="1"/>
    <col min="16130" max="16130" width="10.85546875" style="1" customWidth="1"/>
    <col min="16131" max="16131" width="9.140625" style="1" customWidth="1"/>
    <col min="16132" max="16132" width="10.7109375" style="1" customWidth="1"/>
    <col min="16133" max="16133" width="12.85546875" style="1" customWidth="1"/>
    <col min="16134" max="16384" width="9.140625" style="1"/>
  </cols>
  <sheetData>
    <row r="1" spans="1:13" ht="15">
      <c r="B1" s="273" t="s">
        <v>339</v>
      </c>
      <c r="C1" s="273"/>
      <c r="D1" s="273"/>
      <c r="E1" s="273"/>
      <c r="F1" s="273"/>
      <c r="G1" s="273"/>
    </row>
    <row r="2" spans="1:13" ht="58.5" customHeight="1">
      <c r="B2" s="274" t="s">
        <v>408</v>
      </c>
      <c r="C2" s="274"/>
      <c r="D2" s="274"/>
      <c r="E2" s="274"/>
      <c r="F2" s="274"/>
      <c r="G2" s="274"/>
    </row>
    <row r="3" spans="1:13" ht="32.25" customHeight="1">
      <c r="B3" s="274" t="s">
        <v>451</v>
      </c>
      <c r="C3" s="274"/>
      <c r="D3" s="274"/>
      <c r="E3" s="274"/>
      <c r="F3" s="274"/>
      <c r="G3" s="274"/>
    </row>
    <row r="4" spans="1:13" ht="91.5" customHeight="1">
      <c r="B4" s="288" t="s">
        <v>0</v>
      </c>
      <c r="C4" s="288"/>
      <c r="D4" s="288"/>
      <c r="E4" s="288"/>
      <c r="F4" s="288"/>
      <c r="G4" s="288"/>
    </row>
    <row r="5" spans="1:13" ht="23.25" customHeight="1">
      <c r="A5" s="291" t="s">
        <v>1</v>
      </c>
      <c r="B5" s="220" t="s">
        <v>2</v>
      </c>
      <c r="C5" s="220" t="s">
        <v>3</v>
      </c>
      <c r="D5" s="293" t="s">
        <v>4</v>
      </c>
      <c r="E5" s="295" t="s">
        <v>400</v>
      </c>
      <c r="F5" s="252" t="s">
        <v>5</v>
      </c>
      <c r="G5" s="254"/>
    </row>
    <row r="6" spans="1:13" s="4" customFormat="1" ht="36.75" customHeight="1">
      <c r="A6" s="292"/>
      <c r="B6" s="221"/>
      <c r="C6" s="221"/>
      <c r="D6" s="294"/>
      <c r="E6" s="296"/>
      <c r="F6" s="2" t="s">
        <v>6</v>
      </c>
      <c r="G6" s="3" t="s">
        <v>7</v>
      </c>
      <c r="H6" s="141"/>
      <c r="J6" s="99"/>
    </row>
    <row r="7" spans="1:13" ht="32.25" customHeight="1">
      <c r="A7" s="10" t="s">
        <v>8</v>
      </c>
      <c r="B7" s="13" t="s">
        <v>14</v>
      </c>
      <c r="C7" s="5" t="s">
        <v>247</v>
      </c>
      <c r="D7" s="5">
        <v>0.25</v>
      </c>
      <c r="E7" s="105">
        <f>G7/D11*D13</f>
        <v>6474.8459786186086</v>
      </c>
      <c r="F7" s="14">
        <v>14820.36</v>
      </c>
      <c r="G7" s="8">
        <f>F7*12</f>
        <v>177844.32</v>
      </c>
      <c r="J7" s="27"/>
      <c r="K7" s="27"/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105">
        <f>G8/D11*D13</f>
        <v>1955.4034855428195</v>
      </c>
      <c r="F8" s="14">
        <f>F7*30.2/100</f>
        <v>4475.7487200000005</v>
      </c>
      <c r="G8" s="8">
        <f>G7*D8/100</f>
        <v>53708.984639999995</v>
      </c>
    </row>
    <row r="9" spans="1:13" ht="50.25" customHeight="1">
      <c r="A9" s="10" t="s">
        <v>11</v>
      </c>
      <c r="B9" s="13" t="s">
        <v>396</v>
      </c>
      <c r="C9" s="15" t="s">
        <v>15</v>
      </c>
      <c r="D9" s="15"/>
      <c r="E9" s="152">
        <f>G9/D11*D13</f>
        <v>323.74229893093042</v>
      </c>
      <c r="F9" s="23">
        <f>F7*H9/100</f>
        <v>741.01800000000003</v>
      </c>
      <c r="G9" s="69">
        <f>G7*H9/100</f>
        <v>8892.2160000000003</v>
      </c>
      <c r="H9" s="100">
        <v>5</v>
      </c>
      <c r="I9" s="96" t="s">
        <v>19</v>
      </c>
    </row>
    <row r="10" spans="1:13" s="21" customFormat="1" ht="32.25" customHeight="1">
      <c r="A10" s="16"/>
      <c r="B10" s="17" t="s">
        <v>279</v>
      </c>
      <c r="C10" s="25" t="s">
        <v>15</v>
      </c>
      <c r="D10" s="25"/>
      <c r="E10" s="150"/>
      <c r="F10" s="24">
        <f>SUM(F7:F9)</f>
        <v>20037.12672</v>
      </c>
      <c r="G10" s="24">
        <f>SUM(G7:G9)</f>
        <v>240445.52064</v>
      </c>
      <c r="H10" s="142"/>
      <c r="I10" s="40"/>
      <c r="J10" s="40"/>
      <c r="K10" s="40"/>
      <c r="L10" s="40"/>
      <c r="M10" s="40"/>
    </row>
    <row r="11" spans="1:13" ht="32.25" customHeight="1">
      <c r="A11" s="10" t="s">
        <v>13</v>
      </c>
      <c r="B11" s="13" t="s">
        <v>23</v>
      </c>
      <c r="C11" s="15" t="s">
        <v>9</v>
      </c>
      <c r="D11" s="25">
        <v>17622.8</v>
      </c>
      <c r="E11" s="150"/>
      <c r="F11" s="24"/>
      <c r="G11" s="24"/>
    </row>
    <row r="12" spans="1:13" ht="32.25" customHeight="1">
      <c r="A12" s="10" t="s">
        <v>16</v>
      </c>
      <c r="B12" s="13" t="s">
        <v>24</v>
      </c>
      <c r="C12" s="15" t="s">
        <v>25</v>
      </c>
      <c r="D12" s="24">
        <f>F10/D11</f>
        <v>1.1370001770433757</v>
      </c>
      <c r="E12" s="151"/>
      <c r="F12" s="24"/>
      <c r="G12" s="24"/>
    </row>
    <row r="13" spans="1:13" s="21" customFormat="1" ht="39.6" customHeight="1">
      <c r="A13" s="16" t="s">
        <v>17</v>
      </c>
      <c r="B13" s="26" t="s">
        <v>403</v>
      </c>
      <c r="C13" s="25" t="s">
        <v>9</v>
      </c>
      <c r="D13" s="127">
        <f>'РАСЧЕТ на 2026-2027'!O6</f>
        <v>641.6</v>
      </c>
      <c r="E13" s="153">
        <f>E7+E8+E9</f>
        <v>8753.9917630923592</v>
      </c>
      <c r="F13" s="24">
        <f>D12*D13</f>
        <v>729.49931359102993</v>
      </c>
      <c r="G13" s="19">
        <f>F13*12</f>
        <v>8753.9917630923592</v>
      </c>
      <c r="H13" s="154">
        <f>E13-G13</f>
        <v>0</v>
      </c>
      <c r="I13" s="40"/>
      <c r="J13" s="40"/>
      <c r="K13" s="40"/>
      <c r="L13" s="40"/>
      <c r="M13" s="40"/>
    </row>
    <row r="14" spans="1:13" ht="54" customHeight="1">
      <c r="A14" s="10" t="s">
        <v>20</v>
      </c>
      <c r="B14" s="13" t="s">
        <v>359</v>
      </c>
      <c r="C14" s="15" t="s">
        <v>15</v>
      </c>
      <c r="D14" s="15"/>
      <c r="E14" s="48"/>
      <c r="F14" s="15"/>
      <c r="G14" s="8">
        <v>1400</v>
      </c>
    </row>
    <row r="15" spans="1:13" s="21" customFormat="1" ht="32.25" customHeight="1">
      <c r="A15" s="16"/>
      <c r="B15" s="199" t="s">
        <v>429</v>
      </c>
      <c r="C15" s="200" t="s">
        <v>15</v>
      </c>
      <c r="D15" s="200"/>
      <c r="E15" s="201"/>
      <c r="F15" s="200"/>
      <c r="G15" s="202">
        <f>G13+G14</f>
        <v>10153.991763092359</v>
      </c>
      <c r="H15" s="142"/>
      <c r="I15" s="40"/>
      <c r="J15" s="40"/>
      <c r="K15" s="40"/>
      <c r="L15" s="40"/>
      <c r="M15" s="40"/>
    </row>
    <row r="16" spans="1:13" ht="32.25" hidden="1" customHeight="1">
      <c r="A16" s="10"/>
      <c r="B16" s="13"/>
      <c r="C16" s="5"/>
      <c r="D16" s="5"/>
      <c r="E16" s="55"/>
      <c r="F16" s="5"/>
      <c r="G16" s="8"/>
    </row>
    <row r="17" spans="2:7" ht="59.25" customHeight="1">
      <c r="B17" s="268" t="s">
        <v>464</v>
      </c>
      <c r="C17" s="268"/>
      <c r="D17" s="268"/>
      <c r="E17" s="268"/>
      <c r="F17" s="268"/>
      <c r="G17" s="268"/>
    </row>
    <row r="18" spans="2:7" ht="15">
      <c r="B18" s="286"/>
      <c r="C18" s="286"/>
      <c r="D18" s="286"/>
      <c r="E18" s="286"/>
      <c r="F18" s="286"/>
      <c r="G18" s="286"/>
    </row>
    <row r="19" spans="2:7" ht="15">
      <c r="B19" s="286"/>
      <c r="C19" s="286"/>
      <c r="D19" s="286"/>
      <c r="E19" s="286"/>
      <c r="F19" s="286"/>
      <c r="G19" s="286"/>
    </row>
    <row r="20" spans="2:7" ht="15">
      <c r="B20" s="286"/>
      <c r="C20" s="286"/>
      <c r="D20" s="286"/>
      <c r="E20" s="286"/>
      <c r="F20" s="286"/>
      <c r="G20" s="286"/>
    </row>
  </sheetData>
  <mergeCells count="14">
    <mergeCell ref="B17:G17"/>
    <mergeCell ref="B18:G18"/>
    <mergeCell ref="B19:G19"/>
    <mergeCell ref="B20:G20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6"/>
  <sheetViews>
    <sheetView topLeftCell="A11" workbookViewId="0">
      <selection activeCell="I10" sqref="I10"/>
    </sheetView>
  </sheetViews>
  <sheetFormatPr defaultRowHeight="38.25" customHeight="1"/>
  <cols>
    <col min="1" max="1" width="5.42578125" style="1" customWidth="1"/>
    <col min="2" max="2" width="45.42578125" style="22" customWidth="1"/>
    <col min="3" max="3" width="9.140625" style="1" customWidth="1"/>
    <col min="4" max="4" width="11.28515625" style="1" customWidth="1"/>
    <col min="5" max="6" width="12" style="54" hidden="1" customWidth="1"/>
    <col min="7" max="7" width="14.5703125" style="1" customWidth="1"/>
    <col min="8" max="8" width="15" style="1" customWidth="1"/>
    <col min="9" max="9" width="13.85546875" style="27" customWidth="1"/>
    <col min="10" max="10" width="11.28515625" style="27" customWidth="1"/>
    <col min="11" max="11" width="12.42578125" style="27" customWidth="1"/>
    <col min="12" max="12" width="13.5703125" style="27" customWidth="1"/>
    <col min="13" max="13" width="9.140625" style="27"/>
    <col min="14" max="15" width="9.140625" style="28"/>
    <col min="16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4" width="9.140625" style="1"/>
  </cols>
  <sheetData>
    <row r="1" spans="1:15" ht="15">
      <c r="B1" s="273" t="s">
        <v>344</v>
      </c>
      <c r="C1" s="273"/>
      <c r="D1" s="273"/>
      <c r="E1" s="273"/>
      <c r="F1" s="273"/>
      <c r="G1" s="273"/>
      <c r="H1" s="273"/>
    </row>
    <row r="2" spans="1:15" ht="58.5" customHeight="1">
      <c r="B2" s="274" t="s">
        <v>466</v>
      </c>
      <c r="C2" s="274"/>
      <c r="D2" s="274"/>
      <c r="E2" s="274"/>
      <c r="F2" s="274"/>
      <c r="G2" s="274"/>
      <c r="H2" s="274"/>
    </row>
    <row r="3" spans="1:15" ht="32.25" customHeight="1">
      <c r="B3" s="274" t="s">
        <v>451</v>
      </c>
      <c r="C3" s="274"/>
      <c r="D3" s="274"/>
      <c r="E3" s="274"/>
      <c r="F3" s="274"/>
      <c r="G3" s="274"/>
      <c r="H3" s="274"/>
    </row>
    <row r="4" spans="1:15" ht="91.5" customHeight="1">
      <c r="B4" s="288" t="s">
        <v>61</v>
      </c>
      <c r="C4" s="288"/>
      <c r="D4" s="288"/>
      <c r="E4" s="288"/>
      <c r="F4" s="288"/>
      <c r="G4" s="288"/>
      <c r="H4" s="288"/>
    </row>
    <row r="5" spans="1:15" ht="23.25" customHeight="1">
      <c r="A5" s="291" t="s">
        <v>1</v>
      </c>
      <c r="B5" s="220" t="s">
        <v>2</v>
      </c>
      <c r="C5" s="220" t="s">
        <v>3</v>
      </c>
      <c r="D5" s="293" t="s">
        <v>4</v>
      </c>
      <c r="E5" s="297" t="s">
        <v>44</v>
      </c>
      <c r="F5" s="295" t="s">
        <v>400</v>
      </c>
      <c r="G5" s="252" t="s">
        <v>5</v>
      </c>
      <c r="H5" s="254"/>
    </row>
    <row r="6" spans="1:15" s="4" customFormat="1" ht="36.75" customHeight="1">
      <c r="A6" s="292"/>
      <c r="B6" s="221"/>
      <c r="C6" s="221"/>
      <c r="D6" s="294"/>
      <c r="E6" s="298"/>
      <c r="F6" s="296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  <c r="M6" s="99"/>
    </row>
    <row r="7" spans="1:15" ht="32.25" customHeight="1">
      <c r="A7" s="10" t="s">
        <v>8</v>
      </c>
      <c r="B7" s="13" t="s">
        <v>294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49003.615883060578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5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14799.09199668429</v>
      </c>
      <c r="G8" s="14">
        <f>G7*D8/100</f>
        <v>33873.836039999995</v>
      </c>
      <c r="H8" s="8">
        <f>H7*D8/100</f>
        <v>406486.03247999988</v>
      </c>
      <c r="J8" s="97" t="s">
        <v>388</v>
      </c>
      <c r="K8" s="97" t="s">
        <v>280</v>
      </c>
      <c r="L8" s="97" t="s">
        <v>281</v>
      </c>
    </row>
    <row r="9" spans="1:15" s="22" customFormat="1" ht="51" customHeight="1">
      <c r="A9" s="10" t="s">
        <v>11</v>
      </c>
      <c r="B9" s="13" t="s">
        <v>293</v>
      </c>
      <c r="C9" s="15" t="s">
        <v>15</v>
      </c>
      <c r="D9" s="15"/>
      <c r="E9" s="48"/>
      <c r="F9" s="152">
        <f>H9/D13*D15</f>
        <v>580.99918560047217</v>
      </c>
      <c r="G9" s="23">
        <f>H9/12</f>
        <v>1329.8566666666668</v>
      </c>
      <c r="H9" s="8">
        <f>J9</f>
        <v>15958.28</v>
      </c>
      <c r="I9" s="27"/>
      <c r="J9" s="97">
        <f>K9+L9</f>
        <v>15958.28</v>
      </c>
      <c r="K9" s="27">
        <v>1273.95</v>
      </c>
      <c r="L9" s="27">
        <v>14684.33</v>
      </c>
      <c r="M9" s="27"/>
      <c r="N9" s="28"/>
      <c r="O9" s="28"/>
    </row>
    <row r="10" spans="1:15" ht="49.5" customHeight="1">
      <c r="A10" s="10" t="s">
        <v>13</v>
      </c>
      <c r="B10" s="13" t="s">
        <v>391</v>
      </c>
      <c r="C10" s="15" t="s">
        <v>15</v>
      </c>
      <c r="D10" s="15"/>
      <c r="E10" s="48"/>
      <c r="F10" s="152">
        <f>H10/D13*D15</f>
        <v>87.149877840070829</v>
      </c>
      <c r="G10" s="23">
        <f>H10/12</f>
        <v>199.47850000000003</v>
      </c>
      <c r="H10" s="8">
        <f>H9*I10/100</f>
        <v>2393.7420000000002</v>
      </c>
      <c r="I10" s="100">
        <v>15</v>
      </c>
      <c r="J10" s="96" t="s">
        <v>19</v>
      </c>
    </row>
    <row r="11" spans="1:15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147568.19120666664</v>
      </c>
      <c r="H11" s="53">
        <f>H7+H8+H9+H10</f>
        <v>1770818.2944799997</v>
      </c>
      <c r="I11" s="97"/>
      <c r="J11" s="97"/>
      <c r="K11" s="97"/>
      <c r="L11" s="97"/>
      <c r="M11" s="97"/>
      <c r="N11" s="40"/>
      <c r="O11" s="40"/>
    </row>
    <row r="12" spans="1:15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5" s="28" customFormat="1" ht="38.25" customHeight="1">
      <c r="A13" s="10"/>
      <c r="B13" s="106" t="s">
        <v>23</v>
      </c>
      <c r="C13" s="10" t="s">
        <v>9</v>
      </c>
      <c r="D13" s="10">
        <v>17622.8</v>
      </c>
      <c r="E13" s="55"/>
      <c r="F13" s="55"/>
      <c r="G13" s="10"/>
      <c r="H13" s="10"/>
      <c r="I13" s="27"/>
      <c r="J13" s="27"/>
      <c r="K13" s="27"/>
      <c r="L13" s="27"/>
      <c r="M13" s="27"/>
    </row>
    <row r="14" spans="1:15" s="28" customFormat="1" ht="38.25" customHeight="1">
      <c r="A14" s="10"/>
      <c r="B14" s="109" t="s">
        <v>24</v>
      </c>
      <c r="C14" s="10" t="s">
        <v>25</v>
      </c>
      <c r="D14" s="92">
        <f>G11/D13</f>
        <v>8.3737085597445731</v>
      </c>
      <c r="E14" s="55"/>
      <c r="F14" s="55"/>
      <c r="G14" s="10"/>
      <c r="H14" s="10"/>
      <c r="I14" s="27"/>
      <c r="J14" s="27"/>
      <c r="K14" s="27"/>
      <c r="L14" s="27"/>
      <c r="M14" s="27"/>
    </row>
    <row r="15" spans="1:15" s="40" customFormat="1" ht="38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641.6</v>
      </c>
      <c r="E15" s="201"/>
      <c r="F15" s="207">
        <f>F7+F8+F9+F10</f>
        <v>64470.856943185412</v>
      </c>
      <c r="G15" s="133">
        <f>D14*D15</f>
        <v>5372.5714119321183</v>
      </c>
      <c r="H15" s="133">
        <f>G15*12</f>
        <v>64470.856943185419</v>
      </c>
      <c r="I15" s="147">
        <f>F15-H15</f>
        <v>0</v>
      </c>
      <c r="J15" s="97"/>
      <c r="K15" s="97"/>
      <c r="L15" s="97"/>
      <c r="M15" s="97"/>
    </row>
    <row r="16" spans="1:15" ht="52.5" customHeight="1">
      <c r="B16" s="268" t="s">
        <v>465</v>
      </c>
      <c r="C16" s="268"/>
      <c r="D16" s="268"/>
      <c r="E16" s="268"/>
      <c r="F16" s="268"/>
      <c r="G16" s="268"/>
      <c r="H16" s="268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6"/>
  <sheetViews>
    <sheetView topLeftCell="A8" workbookViewId="0">
      <selection activeCell="H10" sqref="H10"/>
    </sheetView>
  </sheetViews>
  <sheetFormatPr defaultColWidth="15.42578125" defaultRowHeight="38.25" customHeight="1"/>
  <cols>
    <col min="1" max="1" width="8.5703125" style="1" customWidth="1"/>
    <col min="2" max="2" width="39.5703125" style="22" customWidth="1"/>
    <col min="3" max="4" width="15.42578125" style="1"/>
    <col min="5" max="6" width="15.42578125" style="54" hidden="1" customWidth="1"/>
    <col min="7" max="8" width="15.42578125" style="1"/>
    <col min="9" max="9" width="10.28515625" style="27" customWidth="1"/>
    <col min="10" max="12" width="15.42578125" style="27"/>
    <col min="13" max="16384" width="15.42578125" style="1"/>
  </cols>
  <sheetData>
    <row r="1" spans="1:12" ht="15">
      <c r="B1" s="273" t="s">
        <v>345</v>
      </c>
      <c r="C1" s="273"/>
      <c r="D1" s="273"/>
      <c r="E1" s="273"/>
      <c r="F1" s="273"/>
      <c r="G1" s="273"/>
      <c r="H1" s="273"/>
    </row>
    <row r="2" spans="1:12" ht="58.5" customHeight="1">
      <c r="B2" s="274" t="s">
        <v>409</v>
      </c>
      <c r="C2" s="274"/>
      <c r="D2" s="274"/>
      <c r="E2" s="274"/>
      <c r="F2" s="274"/>
      <c r="G2" s="274"/>
      <c r="H2" s="274"/>
    </row>
    <row r="3" spans="1:12" ht="25.5" customHeight="1">
      <c r="B3" s="274" t="s">
        <v>451</v>
      </c>
      <c r="C3" s="274"/>
      <c r="D3" s="274"/>
      <c r="E3" s="274"/>
      <c r="F3" s="274"/>
      <c r="G3" s="274"/>
      <c r="H3" s="274"/>
    </row>
    <row r="4" spans="1:12" ht="81" customHeight="1">
      <c r="B4" s="299" t="s">
        <v>62</v>
      </c>
      <c r="C4" s="288"/>
      <c r="D4" s="288"/>
      <c r="E4" s="288"/>
      <c r="F4" s="288"/>
      <c r="G4" s="288"/>
      <c r="H4" s="288"/>
    </row>
    <row r="5" spans="1:12" ht="23.25" customHeight="1">
      <c r="A5" s="291" t="s">
        <v>1</v>
      </c>
      <c r="B5" s="220" t="s">
        <v>2</v>
      </c>
      <c r="C5" s="220" t="s">
        <v>3</v>
      </c>
      <c r="D5" s="293" t="s">
        <v>4</v>
      </c>
      <c r="E5" s="297" t="s">
        <v>44</v>
      </c>
      <c r="F5" s="297" t="s">
        <v>400</v>
      </c>
      <c r="G5" s="252" t="s">
        <v>248</v>
      </c>
      <c r="H5" s="254"/>
    </row>
    <row r="6" spans="1:12" s="4" customFormat="1" ht="36.75" customHeight="1">
      <c r="A6" s="292"/>
      <c r="B6" s="221"/>
      <c r="C6" s="221"/>
      <c r="D6" s="294"/>
      <c r="E6" s="298"/>
      <c r="F6" s="298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</row>
    <row r="7" spans="1:12" ht="32.25" customHeight="1">
      <c r="A7" s="10" t="s">
        <v>8</v>
      </c>
      <c r="B7" s="13" t="s">
        <v>295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49003.615883060578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2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14799.09199668429</v>
      </c>
      <c r="G8" s="14">
        <f>G7*D8/100</f>
        <v>33873.836039999995</v>
      </c>
      <c r="H8" s="8">
        <f>H7*D8/100</f>
        <v>406486.03247999988</v>
      </c>
      <c r="J8" s="97" t="s">
        <v>217</v>
      </c>
      <c r="K8" s="97" t="s">
        <v>280</v>
      </c>
      <c r="L8" s="97" t="s">
        <v>281</v>
      </c>
    </row>
    <row r="9" spans="1:12" ht="56.25" customHeight="1">
      <c r="A9" s="10" t="s">
        <v>11</v>
      </c>
      <c r="B9" s="13" t="s">
        <v>392</v>
      </c>
      <c r="C9" s="15" t="s">
        <v>15</v>
      </c>
      <c r="D9" s="15"/>
      <c r="E9" s="48"/>
      <c r="F9" s="152">
        <f>H9/D13*D15</f>
        <v>784.90928297432868</v>
      </c>
      <c r="G9" s="23">
        <f>H9/12</f>
        <v>1796.5891666666666</v>
      </c>
      <c r="H9" s="8">
        <f>J9</f>
        <v>21559.07</v>
      </c>
      <c r="J9" s="97">
        <f>K9+L9</f>
        <v>21559.07</v>
      </c>
      <c r="K9" s="27">
        <v>932.64</v>
      </c>
      <c r="L9" s="27">
        <v>20626.43</v>
      </c>
    </row>
    <row r="10" spans="1:12" ht="66" customHeight="1">
      <c r="A10" s="10" t="s">
        <v>13</v>
      </c>
      <c r="B10" s="13" t="s">
        <v>371</v>
      </c>
      <c r="C10" s="15" t="s">
        <v>15</v>
      </c>
      <c r="D10" s="15"/>
      <c r="E10" s="48"/>
      <c r="F10" s="152">
        <f>H10/D13*D15</f>
        <v>117.7363924461493</v>
      </c>
      <c r="G10" s="23">
        <f>H10/12</f>
        <v>269.48837499999996</v>
      </c>
      <c r="H10" s="8">
        <f>H9*I10/100</f>
        <v>3233.8604999999998</v>
      </c>
      <c r="I10" s="100">
        <v>15</v>
      </c>
      <c r="J10" s="96" t="s">
        <v>19</v>
      </c>
    </row>
    <row r="11" spans="1:12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148104.93358166664</v>
      </c>
      <c r="H11" s="53">
        <f>H7+H8+H9+H10</f>
        <v>1777259.2029799996</v>
      </c>
      <c r="I11" s="97"/>
      <c r="J11" s="97"/>
      <c r="K11" s="97"/>
      <c r="L11" s="97"/>
    </row>
    <row r="12" spans="1:12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2" ht="32.25" customHeight="1">
      <c r="A13" s="10"/>
      <c r="B13" s="13" t="s">
        <v>23</v>
      </c>
      <c r="C13" s="5" t="s">
        <v>9</v>
      </c>
      <c r="D13" s="5">
        <v>17622.8</v>
      </c>
      <c r="E13" s="55"/>
      <c r="F13" s="55"/>
      <c r="G13" s="5"/>
      <c r="H13" s="8"/>
    </row>
    <row r="14" spans="1:12" s="28" customFormat="1" ht="38.25" customHeight="1">
      <c r="A14" s="10"/>
      <c r="B14" s="109" t="s">
        <v>24</v>
      </c>
      <c r="C14" s="10" t="s">
        <v>25</v>
      </c>
      <c r="D14" s="92">
        <f>G11/D13</f>
        <v>8.4041658295881838</v>
      </c>
      <c r="E14" s="55"/>
      <c r="F14" s="55"/>
      <c r="G14" s="10"/>
      <c r="H14" s="92"/>
      <c r="I14" s="27"/>
      <c r="J14" s="27"/>
      <c r="K14" s="27"/>
      <c r="L14" s="27"/>
    </row>
    <row r="15" spans="1:12" s="40" customFormat="1" ht="44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641.6</v>
      </c>
      <c r="E15" s="201"/>
      <c r="F15" s="207">
        <f>F7+F8+F9+F10</f>
        <v>64705.353555165348</v>
      </c>
      <c r="G15" s="133">
        <f>D14*D15</f>
        <v>5392.1127962637793</v>
      </c>
      <c r="H15" s="133">
        <f>G15*12</f>
        <v>64705.353555165348</v>
      </c>
      <c r="I15" s="147">
        <f>F15-H15</f>
        <v>0</v>
      </c>
      <c r="J15" s="97"/>
      <c r="K15" s="97"/>
      <c r="L15" s="97"/>
    </row>
    <row r="16" spans="1:12" ht="49.5" customHeight="1">
      <c r="B16" s="268" t="s">
        <v>464</v>
      </c>
      <c r="C16" s="268"/>
      <c r="D16" s="268"/>
      <c r="E16" s="268"/>
      <c r="F16" s="268"/>
      <c r="G16" s="268"/>
      <c r="H16" s="268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6"/>
  <sheetViews>
    <sheetView topLeftCell="B8" workbookViewId="0">
      <selection activeCell="J14" sqref="J14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0" style="1" customWidth="1"/>
    <col min="4" max="4" width="10.5703125" style="1" customWidth="1"/>
    <col min="5" max="5" width="11.140625" style="1" customWidth="1"/>
    <col min="6" max="6" width="13.7109375" style="1" hidden="1" customWidth="1"/>
    <col min="7" max="8" width="13.7109375" style="54" hidden="1" customWidth="1"/>
    <col min="9" max="10" width="14.5703125" style="1" customWidth="1"/>
    <col min="11" max="12" width="11" style="27" customWidth="1"/>
    <col min="13" max="13" width="12.28515625" style="27" customWidth="1"/>
    <col min="14" max="14" width="13.42578125" style="27" customWidth="1"/>
    <col min="15" max="238" width="9.140625" style="1"/>
    <col min="239" max="239" width="5.7109375" style="1" customWidth="1"/>
    <col min="240" max="240" width="27.85546875" style="1" customWidth="1"/>
    <col min="241" max="241" width="10" style="1" customWidth="1"/>
    <col min="242" max="246" width="9.140625" style="1"/>
    <col min="247" max="247" width="14.42578125" style="1" customWidth="1"/>
    <col min="248" max="249" width="9.140625" style="1"/>
    <col min="250" max="250" width="9.5703125" style="1" bestFit="1" customWidth="1"/>
    <col min="251" max="252" width="9.5703125" style="1" customWidth="1"/>
    <col min="253" max="253" width="12.85546875" style="1" customWidth="1"/>
    <col min="254" max="255" width="9.140625" style="1"/>
    <col min="256" max="256" width="11.7109375" style="1" customWidth="1"/>
    <col min="257" max="257" width="11.5703125" style="1" customWidth="1"/>
    <col min="258" max="258" width="11.7109375" style="1" customWidth="1"/>
    <col min="259" max="260" width="13" style="1" customWidth="1"/>
    <col min="261" max="261" width="9.140625" style="1" customWidth="1"/>
    <col min="262" max="262" width="10.85546875" style="1" customWidth="1"/>
    <col min="263" max="263" width="9.140625" style="1" customWidth="1"/>
    <col min="264" max="264" width="10.7109375" style="1" customWidth="1"/>
    <col min="265" max="265" width="12.85546875" style="1" customWidth="1"/>
    <col min="266" max="494" width="9.140625" style="1"/>
    <col min="495" max="495" width="5.7109375" style="1" customWidth="1"/>
    <col min="496" max="496" width="27.85546875" style="1" customWidth="1"/>
    <col min="497" max="497" width="10" style="1" customWidth="1"/>
    <col min="498" max="502" width="9.140625" style="1"/>
    <col min="503" max="503" width="14.42578125" style="1" customWidth="1"/>
    <col min="504" max="505" width="9.140625" style="1"/>
    <col min="506" max="506" width="9.5703125" style="1" bestFit="1" customWidth="1"/>
    <col min="507" max="508" width="9.5703125" style="1" customWidth="1"/>
    <col min="509" max="509" width="12.85546875" style="1" customWidth="1"/>
    <col min="510" max="511" width="9.140625" style="1"/>
    <col min="512" max="512" width="11.7109375" style="1" customWidth="1"/>
    <col min="513" max="513" width="11.5703125" style="1" customWidth="1"/>
    <col min="514" max="514" width="11.7109375" style="1" customWidth="1"/>
    <col min="515" max="516" width="13" style="1" customWidth="1"/>
    <col min="517" max="517" width="9.140625" style="1" customWidth="1"/>
    <col min="518" max="518" width="10.85546875" style="1" customWidth="1"/>
    <col min="519" max="519" width="9.140625" style="1" customWidth="1"/>
    <col min="520" max="520" width="10.7109375" style="1" customWidth="1"/>
    <col min="521" max="521" width="12.85546875" style="1" customWidth="1"/>
    <col min="522" max="750" width="9.140625" style="1"/>
    <col min="751" max="751" width="5.7109375" style="1" customWidth="1"/>
    <col min="752" max="752" width="27.85546875" style="1" customWidth="1"/>
    <col min="753" max="753" width="10" style="1" customWidth="1"/>
    <col min="754" max="758" width="9.140625" style="1"/>
    <col min="759" max="759" width="14.42578125" style="1" customWidth="1"/>
    <col min="760" max="761" width="9.140625" style="1"/>
    <col min="762" max="762" width="9.5703125" style="1" bestFit="1" customWidth="1"/>
    <col min="763" max="764" width="9.5703125" style="1" customWidth="1"/>
    <col min="765" max="765" width="12.85546875" style="1" customWidth="1"/>
    <col min="766" max="767" width="9.140625" style="1"/>
    <col min="768" max="768" width="11.7109375" style="1" customWidth="1"/>
    <col min="769" max="769" width="11.5703125" style="1" customWidth="1"/>
    <col min="770" max="770" width="11.7109375" style="1" customWidth="1"/>
    <col min="771" max="772" width="13" style="1" customWidth="1"/>
    <col min="773" max="773" width="9.140625" style="1" customWidth="1"/>
    <col min="774" max="774" width="10.85546875" style="1" customWidth="1"/>
    <col min="775" max="775" width="9.140625" style="1" customWidth="1"/>
    <col min="776" max="776" width="10.7109375" style="1" customWidth="1"/>
    <col min="777" max="777" width="12.85546875" style="1" customWidth="1"/>
    <col min="778" max="1006" width="9.140625" style="1"/>
    <col min="1007" max="1007" width="5.7109375" style="1" customWidth="1"/>
    <col min="1008" max="1008" width="27.85546875" style="1" customWidth="1"/>
    <col min="1009" max="1009" width="10" style="1" customWidth="1"/>
    <col min="1010" max="1014" width="9.140625" style="1"/>
    <col min="1015" max="1015" width="14.42578125" style="1" customWidth="1"/>
    <col min="1016" max="1017" width="9.140625" style="1"/>
    <col min="1018" max="1018" width="9.5703125" style="1" bestFit="1" customWidth="1"/>
    <col min="1019" max="1020" width="9.5703125" style="1" customWidth="1"/>
    <col min="1021" max="1021" width="12.85546875" style="1" customWidth="1"/>
    <col min="1022" max="1023" width="9.140625" style="1"/>
    <col min="1024" max="1024" width="11.7109375" style="1" customWidth="1"/>
    <col min="1025" max="1025" width="11.5703125" style="1" customWidth="1"/>
    <col min="1026" max="1026" width="11.7109375" style="1" customWidth="1"/>
    <col min="1027" max="1028" width="13" style="1" customWidth="1"/>
    <col min="1029" max="1029" width="9.140625" style="1" customWidth="1"/>
    <col min="1030" max="1030" width="10.85546875" style="1" customWidth="1"/>
    <col min="1031" max="1031" width="9.140625" style="1" customWidth="1"/>
    <col min="1032" max="1032" width="10.7109375" style="1" customWidth="1"/>
    <col min="1033" max="1033" width="12.85546875" style="1" customWidth="1"/>
    <col min="1034" max="1262" width="9.140625" style="1"/>
    <col min="1263" max="1263" width="5.7109375" style="1" customWidth="1"/>
    <col min="1264" max="1264" width="27.85546875" style="1" customWidth="1"/>
    <col min="1265" max="1265" width="10" style="1" customWidth="1"/>
    <col min="1266" max="1270" width="9.140625" style="1"/>
    <col min="1271" max="1271" width="14.42578125" style="1" customWidth="1"/>
    <col min="1272" max="1273" width="9.140625" style="1"/>
    <col min="1274" max="1274" width="9.5703125" style="1" bestFit="1" customWidth="1"/>
    <col min="1275" max="1276" width="9.5703125" style="1" customWidth="1"/>
    <col min="1277" max="1277" width="12.85546875" style="1" customWidth="1"/>
    <col min="1278" max="1279" width="9.140625" style="1"/>
    <col min="1280" max="1280" width="11.7109375" style="1" customWidth="1"/>
    <col min="1281" max="1281" width="11.5703125" style="1" customWidth="1"/>
    <col min="1282" max="1282" width="11.7109375" style="1" customWidth="1"/>
    <col min="1283" max="1284" width="13" style="1" customWidth="1"/>
    <col min="1285" max="1285" width="9.140625" style="1" customWidth="1"/>
    <col min="1286" max="1286" width="10.85546875" style="1" customWidth="1"/>
    <col min="1287" max="1287" width="9.140625" style="1" customWidth="1"/>
    <col min="1288" max="1288" width="10.7109375" style="1" customWidth="1"/>
    <col min="1289" max="1289" width="12.85546875" style="1" customWidth="1"/>
    <col min="1290" max="1518" width="9.140625" style="1"/>
    <col min="1519" max="1519" width="5.7109375" style="1" customWidth="1"/>
    <col min="1520" max="1520" width="27.85546875" style="1" customWidth="1"/>
    <col min="1521" max="1521" width="10" style="1" customWidth="1"/>
    <col min="1522" max="1526" width="9.140625" style="1"/>
    <col min="1527" max="1527" width="14.42578125" style="1" customWidth="1"/>
    <col min="1528" max="1529" width="9.140625" style="1"/>
    <col min="1530" max="1530" width="9.5703125" style="1" bestFit="1" customWidth="1"/>
    <col min="1531" max="1532" width="9.5703125" style="1" customWidth="1"/>
    <col min="1533" max="1533" width="12.85546875" style="1" customWidth="1"/>
    <col min="1534" max="1535" width="9.140625" style="1"/>
    <col min="1536" max="1536" width="11.7109375" style="1" customWidth="1"/>
    <col min="1537" max="1537" width="11.5703125" style="1" customWidth="1"/>
    <col min="1538" max="1538" width="11.7109375" style="1" customWidth="1"/>
    <col min="1539" max="1540" width="13" style="1" customWidth="1"/>
    <col min="1541" max="1541" width="9.140625" style="1" customWidth="1"/>
    <col min="1542" max="1542" width="10.85546875" style="1" customWidth="1"/>
    <col min="1543" max="1543" width="9.140625" style="1" customWidth="1"/>
    <col min="1544" max="1544" width="10.7109375" style="1" customWidth="1"/>
    <col min="1545" max="1545" width="12.85546875" style="1" customWidth="1"/>
    <col min="1546" max="1774" width="9.140625" style="1"/>
    <col min="1775" max="1775" width="5.7109375" style="1" customWidth="1"/>
    <col min="1776" max="1776" width="27.85546875" style="1" customWidth="1"/>
    <col min="1777" max="1777" width="10" style="1" customWidth="1"/>
    <col min="1778" max="1782" width="9.140625" style="1"/>
    <col min="1783" max="1783" width="14.42578125" style="1" customWidth="1"/>
    <col min="1784" max="1785" width="9.140625" style="1"/>
    <col min="1786" max="1786" width="9.5703125" style="1" bestFit="1" customWidth="1"/>
    <col min="1787" max="1788" width="9.5703125" style="1" customWidth="1"/>
    <col min="1789" max="1789" width="12.85546875" style="1" customWidth="1"/>
    <col min="1790" max="1791" width="9.140625" style="1"/>
    <col min="1792" max="1792" width="11.7109375" style="1" customWidth="1"/>
    <col min="1793" max="1793" width="11.5703125" style="1" customWidth="1"/>
    <col min="1794" max="1794" width="11.7109375" style="1" customWidth="1"/>
    <col min="1795" max="1796" width="13" style="1" customWidth="1"/>
    <col min="1797" max="1797" width="9.140625" style="1" customWidth="1"/>
    <col min="1798" max="1798" width="10.85546875" style="1" customWidth="1"/>
    <col min="1799" max="1799" width="9.140625" style="1" customWidth="1"/>
    <col min="1800" max="1800" width="10.7109375" style="1" customWidth="1"/>
    <col min="1801" max="1801" width="12.85546875" style="1" customWidth="1"/>
    <col min="1802" max="2030" width="9.140625" style="1"/>
    <col min="2031" max="2031" width="5.7109375" style="1" customWidth="1"/>
    <col min="2032" max="2032" width="27.85546875" style="1" customWidth="1"/>
    <col min="2033" max="2033" width="10" style="1" customWidth="1"/>
    <col min="2034" max="2038" width="9.140625" style="1"/>
    <col min="2039" max="2039" width="14.42578125" style="1" customWidth="1"/>
    <col min="2040" max="2041" width="9.140625" style="1"/>
    <col min="2042" max="2042" width="9.5703125" style="1" bestFit="1" customWidth="1"/>
    <col min="2043" max="2044" width="9.5703125" style="1" customWidth="1"/>
    <col min="2045" max="2045" width="12.85546875" style="1" customWidth="1"/>
    <col min="2046" max="2047" width="9.140625" style="1"/>
    <col min="2048" max="2048" width="11.7109375" style="1" customWidth="1"/>
    <col min="2049" max="2049" width="11.5703125" style="1" customWidth="1"/>
    <col min="2050" max="2050" width="11.7109375" style="1" customWidth="1"/>
    <col min="2051" max="2052" width="13" style="1" customWidth="1"/>
    <col min="2053" max="2053" width="9.140625" style="1" customWidth="1"/>
    <col min="2054" max="2054" width="10.85546875" style="1" customWidth="1"/>
    <col min="2055" max="2055" width="9.140625" style="1" customWidth="1"/>
    <col min="2056" max="2056" width="10.7109375" style="1" customWidth="1"/>
    <col min="2057" max="2057" width="12.85546875" style="1" customWidth="1"/>
    <col min="2058" max="2286" width="9.140625" style="1"/>
    <col min="2287" max="2287" width="5.7109375" style="1" customWidth="1"/>
    <col min="2288" max="2288" width="27.85546875" style="1" customWidth="1"/>
    <col min="2289" max="2289" width="10" style="1" customWidth="1"/>
    <col min="2290" max="2294" width="9.140625" style="1"/>
    <col min="2295" max="2295" width="14.42578125" style="1" customWidth="1"/>
    <col min="2296" max="2297" width="9.140625" style="1"/>
    <col min="2298" max="2298" width="9.5703125" style="1" bestFit="1" customWidth="1"/>
    <col min="2299" max="2300" width="9.5703125" style="1" customWidth="1"/>
    <col min="2301" max="2301" width="12.85546875" style="1" customWidth="1"/>
    <col min="2302" max="2303" width="9.140625" style="1"/>
    <col min="2304" max="2304" width="11.7109375" style="1" customWidth="1"/>
    <col min="2305" max="2305" width="11.5703125" style="1" customWidth="1"/>
    <col min="2306" max="2306" width="11.7109375" style="1" customWidth="1"/>
    <col min="2307" max="2308" width="13" style="1" customWidth="1"/>
    <col min="2309" max="2309" width="9.140625" style="1" customWidth="1"/>
    <col min="2310" max="2310" width="10.85546875" style="1" customWidth="1"/>
    <col min="2311" max="2311" width="9.140625" style="1" customWidth="1"/>
    <col min="2312" max="2312" width="10.7109375" style="1" customWidth="1"/>
    <col min="2313" max="2313" width="12.85546875" style="1" customWidth="1"/>
    <col min="2314" max="2542" width="9.140625" style="1"/>
    <col min="2543" max="2543" width="5.7109375" style="1" customWidth="1"/>
    <col min="2544" max="2544" width="27.85546875" style="1" customWidth="1"/>
    <col min="2545" max="2545" width="10" style="1" customWidth="1"/>
    <col min="2546" max="2550" width="9.140625" style="1"/>
    <col min="2551" max="2551" width="14.42578125" style="1" customWidth="1"/>
    <col min="2552" max="2553" width="9.140625" style="1"/>
    <col min="2554" max="2554" width="9.5703125" style="1" bestFit="1" customWidth="1"/>
    <col min="2555" max="2556" width="9.5703125" style="1" customWidth="1"/>
    <col min="2557" max="2557" width="12.85546875" style="1" customWidth="1"/>
    <col min="2558" max="2559" width="9.140625" style="1"/>
    <col min="2560" max="2560" width="11.7109375" style="1" customWidth="1"/>
    <col min="2561" max="2561" width="11.5703125" style="1" customWidth="1"/>
    <col min="2562" max="2562" width="11.7109375" style="1" customWidth="1"/>
    <col min="2563" max="2564" width="13" style="1" customWidth="1"/>
    <col min="2565" max="2565" width="9.140625" style="1" customWidth="1"/>
    <col min="2566" max="2566" width="10.85546875" style="1" customWidth="1"/>
    <col min="2567" max="2567" width="9.140625" style="1" customWidth="1"/>
    <col min="2568" max="2568" width="10.7109375" style="1" customWidth="1"/>
    <col min="2569" max="2569" width="12.85546875" style="1" customWidth="1"/>
    <col min="2570" max="2798" width="9.140625" style="1"/>
    <col min="2799" max="2799" width="5.7109375" style="1" customWidth="1"/>
    <col min="2800" max="2800" width="27.85546875" style="1" customWidth="1"/>
    <col min="2801" max="2801" width="10" style="1" customWidth="1"/>
    <col min="2802" max="2806" width="9.140625" style="1"/>
    <col min="2807" max="2807" width="14.42578125" style="1" customWidth="1"/>
    <col min="2808" max="2809" width="9.140625" style="1"/>
    <col min="2810" max="2810" width="9.5703125" style="1" bestFit="1" customWidth="1"/>
    <col min="2811" max="2812" width="9.5703125" style="1" customWidth="1"/>
    <col min="2813" max="2813" width="12.85546875" style="1" customWidth="1"/>
    <col min="2814" max="2815" width="9.140625" style="1"/>
    <col min="2816" max="2816" width="11.7109375" style="1" customWidth="1"/>
    <col min="2817" max="2817" width="11.5703125" style="1" customWidth="1"/>
    <col min="2818" max="2818" width="11.7109375" style="1" customWidth="1"/>
    <col min="2819" max="2820" width="13" style="1" customWidth="1"/>
    <col min="2821" max="2821" width="9.140625" style="1" customWidth="1"/>
    <col min="2822" max="2822" width="10.85546875" style="1" customWidth="1"/>
    <col min="2823" max="2823" width="9.140625" style="1" customWidth="1"/>
    <col min="2824" max="2824" width="10.7109375" style="1" customWidth="1"/>
    <col min="2825" max="2825" width="12.85546875" style="1" customWidth="1"/>
    <col min="2826" max="3054" width="9.140625" style="1"/>
    <col min="3055" max="3055" width="5.7109375" style="1" customWidth="1"/>
    <col min="3056" max="3056" width="27.85546875" style="1" customWidth="1"/>
    <col min="3057" max="3057" width="10" style="1" customWidth="1"/>
    <col min="3058" max="3062" width="9.140625" style="1"/>
    <col min="3063" max="3063" width="14.42578125" style="1" customWidth="1"/>
    <col min="3064" max="3065" width="9.140625" style="1"/>
    <col min="3066" max="3066" width="9.5703125" style="1" bestFit="1" customWidth="1"/>
    <col min="3067" max="3068" width="9.5703125" style="1" customWidth="1"/>
    <col min="3069" max="3069" width="12.85546875" style="1" customWidth="1"/>
    <col min="3070" max="3071" width="9.140625" style="1"/>
    <col min="3072" max="3072" width="11.7109375" style="1" customWidth="1"/>
    <col min="3073" max="3073" width="11.5703125" style="1" customWidth="1"/>
    <col min="3074" max="3074" width="11.7109375" style="1" customWidth="1"/>
    <col min="3075" max="3076" width="13" style="1" customWidth="1"/>
    <col min="3077" max="3077" width="9.140625" style="1" customWidth="1"/>
    <col min="3078" max="3078" width="10.85546875" style="1" customWidth="1"/>
    <col min="3079" max="3079" width="9.140625" style="1" customWidth="1"/>
    <col min="3080" max="3080" width="10.7109375" style="1" customWidth="1"/>
    <col min="3081" max="3081" width="12.85546875" style="1" customWidth="1"/>
    <col min="3082" max="3310" width="9.140625" style="1"/>
    <col min="3311" max="3311" width="5.7109375" style="1" customWidth="1"/>
    <col min="3312" max="3312" width="27.85546875" style="1" customWidth="1"/>
    <col min="3313" max="3313" width="10" style="1" customWidth="1"/>
    <col min="3314" max="3318" width="9.140625" style="1"/>
    <col min="3319" max="3319" width="14.42578125" style="1" customWidth="1"/>
    <col min="3320" max="3321" width="9.140625" style="1"/>
    <col min="3322" max="3322" width="9.5703125" style="1" bestFit="1" customWidth="1"/>
    <col min="3323" max="3324" width="9.5703125" style="1" customWidth="1"/>
    <col min="3325" max="3325" width="12.85546875" style="1" customWidth="1"/>
    <col min="3326" max="3327" width="9.140625" style="1"/>
    <col min="3328" max="3328" width="11.7109375" style="1" customWidth="1"/>
    <col min="3329" max="3329" width="11.5703125" style="1" customWidth="1"/>
    <col min="3330" max="3330" width="11.7109375" style="1" customWidth="1"/>
    <col min="3331" max="3332" width="13" style="1" customWidth="1"/>
    <col min="3333" max="3333" width="9.140625" style="1" customWidth="1"/>
    <col min="3334" max="3334" width="10.85546875" style="1" customWidth="1"/>
    <col min="3335" max="3335" width="9.140625" style="1" customWidth="1"/>
    <col min="3336" max="3336" width="10.7109375" style="1" customWidth="1"/>
    <col min="3337" max="3337" width="12.85546875" style="1" customWidth="1"/>
    <col min="3338" max="3566" width="9.140625" style="1"/>
    <col min="3567" max="3567" width="5.7109375" style="1" customWidth="1"/>
    <col min="3568" max="3568" width="27.85546875" style="1" customWidth="1"/>
    <col min="3569" max="3569" width="10" style="1" customWidth="1"/>
    <col min="3570" max="3574" width="9.140625" style="1"/>
    <col min="3575" max="3575" width="14.42578125" style="1" customWidth="1"/>
    <col min="3576" max="3577" width="9.140625" style="1"/>
    <col min="3578" max="3578" width="9.5703125" style="1" bestFit="1" customWidth="1"/>
    <col min="3579" max="3580" width="9.5703125" style="1" customWidth="1"/>
    <col min="3581" max="3581" width="12.85546875" style="1" customWidth="1"/>
    <col min="3582" max="3583" width="9.140625" style="1"/>
    <col min="3584" max="3584" width="11.7109375" style="1" customWidth="1"/>
    <col min="3585" max="3585" width="11.5703125" style="1" customWidth="1"/>
    <col min="3586" max="3586" width="11.7109375" style="1" customWidth="1"/>
    <col min="3587" max="3588" width="13" style="1" customWidth="1"/>
    <col min="3589" max="3589" width="9.140625" style="1" customWidth="1"/>
    <col min="3590" max="3590" width="10.85546875" style="1" customWidth="1"/>
    <col min="3591" max="3591" width="9.140625" style="1" customWidth="1"/>
    <col min="3592" max="3592" width="10.7109375" style="1" customWidth="1"/>
    <col min="3593" max="3593" width="12.85546875" style="1" customWidth="1"/>
    <col min="3594" max="3822" width="9.140625" style="1"/>
    <col min="3823" max="3823" width="5.7109375" style="1" customWidth="1"/>
    <col min="3824" max="3824" width="27.85546875" style="1" customWidth="1"/>
    <col min="3825" max="3825" width="10" style="1" customWidth="1"/>
    <col min="3826" max="3830" width="9.140625" style="1"/>
    <col min="3831" max="3831" width="14.42578125" style="1" customWidth="1"/>
    <col min="3832" max="3833" width="9.140625" style="1"/>
    <col min="3834" max="3834" width="9.5703125" style="1" bestFit="1" customWidth="1"/>
    <col min="3835" max="3836" width="9.5703125" style="1" customWidth="1"/>
    <col min="3837" max="3837" width="12.85546875" style="1" customWidth="1"/>
    <col min="3838" max="3839" width="9.140625" style="1"/>
    <col min="3840" max="3840" width="11.7109375" style="1" customWidth="1"/>
    <col min="3841" max="3841" width="11.5703125" style="1" customWidth="1"/>
    <col min="3842" max="3842" width="11.7109375" style="1" customWidth="1"/>
    <col min="3843" max="3844" width="13" style="1" customWidth="1"/>
    <col min="3845" max="3845" width="9.140625" style="1" customWidth="1"/>
    <col min="3846" max="3846" width="10.85546875" style="1" customWidth="1"/>
    <col min="3847" max="3847" width="9.140625" style="1" customWidth="1"/>
    <col min="3848" max="3848" width="10.7109375" style="1" customWidth="1"/>
    <col min="3849" max="3849" width="12.85546875" style="1" customWidth="1"/>
    <col min="3850" max="4078" width="9.140625" style="1"/>
    <col min="4079" max="4079" width="5.7109375" style="1" customWidth="1"/>
    <col min="4080" max="4080" width="27.85546875" style="1" customWidth="1"/>
    <col min="4081" max="4081" width="10" style="1" customWidth="1"/>
    <col min="4082" max="4086" width="9.140625" style="1"/>
    <col min="4087" max="4087" width="14.42578125" style="1" customWidth="1"/>
    <col min="4088" max="4089" width="9.140625" style="1"/>
    <col min="4090" max="4090" width="9.5703125" style="1" bestFit="1" customWidth="1"/>
    <col min="4091" max="4092" width="9.5703125" style="1" customWidth="1"/>
    <col min="4093" max="4093" width="12.85546875" style="1" customWidth="1"/>
    <col min="4094" max="4095" width="9.140625" style="1"/>
    <col min="4096" max="4096" width="11.7109375" style="1" customWidth="1"/>
    <col min="4097" max="4097" width="11.5703125" style="1" customWidth="1"/>
    <col min="4098" max="4098" width="11.7109375" style="1" customWidth="1"/>
    <col min="4099" max="4100" width="13" style="1" customWidth="1"/>
    <col min="4101" max="4101" width="9.140625" style="1" customWidth="1"/>
    <col min="4102" max="4102" width="10.85546875" style="1" customWidth="1"/>
    <col min="4103" max="4103" width="9.140625" style="1" customWidth="1"/>
    <col min="4104" max="4104" width="10.7109375" style="1" customWidth="1"/>
    <col min="4105" max="4105" width="12.85546875" style="1" customWidth="1"/>
    <col min="4106" max="4334" width="9.140625" style="1"/>
    <col min="4335" max="4335" width="5.7109375" style="1" customWidth="1"/>
    <col min="4336" max="4336" width="27.85546875" style="1" customWidth="1"/>
    <col min="4337" max="4337" width="10" style="1" customWidth="1"/>
    <col min="4338" max="4342" width="9.140625" style="1"/>
    <col min="4343" max="4343" width="14.42578125" style="1" customWidth="1"/>
    <col min="4344" max="4345" width="9.140625" style="1"/>
    <col min="4346" max="4346" width="9.5703125" style="1" bestFit="1" customWidth="1"/>
    <col min="4347" max="4348" width="9.5703125" style="1" customWidth="1"/>
    <col min="4349" max="4349" width="12.85546875" style="1" customWidth="1"/>
    <col min="4350" max="4351" width="9.140625" style="1"/>
    <col min="4352" max="4352" width="11.7109375" style="1" customWidth="1"/>
    <col min="4353" max="4353" width="11.5703125" style="1" customWidth="1"/>
    <col min="4354" max="4354" width="11.7109375" style="1" customWidth="1"/>
    <col min="4355" max="4356" width="13" style="1" customWidth="1"/>
    <col min="4357" max="4357" width="9.140625" style="1" customWidth="1"/>
    <col min="4358" max="4358" width="10.85546875" style="1" customWidth="1"/>
    <col min="4359" max="4359" width="9.140625" style="1" customWidth="1"/>
    <col min="4360" max="4360" width="10.7109375" style="1" customWidth="1"/>
    <col min="4361" max="4361" width="12.85546875" style="1" customWidth="1"/>
    <col min="4362" max="4590" width="9.140625" style="1"/>
    <col min="4591" max="4591" width="5.7109375" style="1" customWidth="1"/>
    <col min="4592" max="4592" width="27.85546875" style="1" customWidth="1"/>
    <col min="4593" max="4593" width="10" style="1" customWidth="1"/>
    <col min="4594" max="4598" width="9.140625" style="1"/>
    <col min="4599" max="4599" width="14.42578125" style="1" customWidth="1"/>
    <col min="4600" max="4601" width="9.140625" style="1"/>
    <col min="4602" max="4602" width="9.5703125" style="1" bestFit="1" customWidth="1"/>
    <col min="4603" max="4604" width="9.5703125" style="1" customWidth="1"/>
    <col min="4605" max="4605" width="12.85546875" style="1" customWidth="1"/>
    <col min="4606" max="4607" width="9.140625" style="1"/>
    <col min="4608" max="4608" width="11.7109375" style="1" customWidth="1"/>
    <col min="4609" max="4609" width="11.5703125" style="1" customWidth="1"/>
    <col min="4610" max="4610" width="11.7109375" style="1" customWidth="1"/>
    <col min="4611" max="4612" width="13" style="1" customWidth="1"/>
    <col min="4613" max="4613" width="9.140625" style="1" customWidth="1"/>
    <col min="4614" max="4614" width="10.85546875" style="1" customWidth="1"/>
    <col min="4615" max="4615" width="9.140625" style="1" customWidth="1"/>
    <col min="4616" max="4616" width="10.7109375" style="1" customWidth="1"/>
    <col min="4617" max="4617" width="12.85546875" style="1" customWidth="1"/>
    <col min="4618" max="4846" width="9.140625" style="1"/>
    <col min="4847" max="4847" width="5.7109375" style="1" customWidth="1"/>
    <col min="4848" max="4848" width="27.85546875" style="1" customWidth="1"/>
    <col min="4849" max="4849" width="10" style="1" customWidth="1"/>
    <col min="4850" max="4854" width="9.140625" style="1"/>
    <col min="4855" max="4855" width="14.42578125" style="1" customWidth="1"/>
    <col min="4856" max="4857" width="9.140625" style="1"/>
    <col min="4858" max="4858" width="9.5703125" style="1" bestFit="1" customWidth="1"/>
    <col min="4859" max="4860" width="9.5703125" style="1" customWidth="1"/>
    <col min="4861" max="4861" width="12.85546875" style="1" customWidth="1"/>
    <col min="4862" max="4863" width="9.140625" style="1"/>
    <col min="4864" max="4864" width="11.7109375" style="1" customWidth="1"/>
    <col min="4865" max="4865" width="11.5703125" style="1" customWidth="1"/>
    <col min="4866" max="4866" width="11.7109375" style="1" customWidth="1"/>
    <col min="4867" max="4868" width="13" style="1" customWidth="1"/>
    <col min="4869" max="4869" width="9.140625" style="1" customWidth="1"/>
    <col min="4870" max="4870" width="10.85546875" style="1" customWidth="1"/>
    <col min="4871" max="4871" width="9.140625" style="1" customWidth="1"/>
    <col min="4872" max="4872" width="10.7109375" style="1" customWidth="1"/>
    <col min="4873" max="4873" width="12.85546875" style="1" customWidth="1"/>
    <col min="4874" max="5102" width="9.140625" style="1"/>
    <col min="5103" max="5103" width="5.7109375" style="1" customWidth="1"/>
    <col min="5104" max="5104" width="27.85546875" style="1" customWidth="1"/>
    <col min="5105" max="5105" width="10" style="1" customWidth="1"/>
    <col min="5106" max="5110" width="9.140625" style="1"/>
    <col min="5111" max="5111" width="14.42578125" style="1" customWidth="1"/>
    <col min="5112" max="5113" width="9.140625" style="1"/>
    <col min="5114" max="5114" width="9.5703125" style="1" bestFit="1" customWidth="1"/>
    <col min="5115" max="5116" width="9.5703125" style="1" customWidth="1"/>
    <col min="5117" max="5117" width="12.85546875" style="1" customWidth="1"/>
    <col min="5118" max="5119" width="9.140625" style="1"/>
    <col min="5120" max="5120" width="11.7109375" style="1" customWidth="1"/>
    <col min="5121" max="5121" width="11.5703125" style="1" customWidth="1"/>
    <col min="5122" max="5122" width="11.7109375" style="1" customWidth="1"/>
    <col min="5123" max="5124" width="13" style="1" customWidth="1"/>
    <col min="5125" max="5125" width="9.140625" style="1" customWidth="1"/>
    <col min="5126" max="5126" width="10.85546875" style="1" customWidth="1"/>
    <col min="5127" max="5127" width="9.140625" style="1" customWidth="1"/>
    <col min="5128" max="5128" width="10.7109375" style="1" customWidth="1"/>
    <col min="5129" max="5129" width="12.85546875" style="1" customWidth="1"/>
    <col min="5130" max="5358" width="9.140625" style="1"/>
    <col min="5359" max="5359" width="5.7109375" style="1" customWidth="1"/>
    <col min="5360" max="5360" width="27.85546875" style="1" customWidth="1"/>
    <col min="5361" max="5361" width="10" style="1" customWidth="1"/>
    <col min="5362" max="5366" width="9.140625" style="1"/>
    <col min="5367" max="5367" width="14.42578125" style="1" customWidth="1"/>
    <col min="5368" max="5369" width="9.140625" style="1"/>
    <col min="5370" max="5370" width="9.5703125" style="1" bestFit="1" customWidth="1"/>
    <col min="5371" max="5372" width="9.5703125" style="1" customWidth="1"/>
    <col min="5373" max="5373" width="12.85546875" style="1" customWidth="1"/>
    <col min="5374" max="5375" width="9.140625" style="1"/>
    <col min="5376" max="5376" width="11.7109375" style="1" customWidth="1"/>
    <col min="5377" max="5377" width="11.5703125" style="1" customWidth="1"/>
    <col min="5378" max="5378" width="11.7109375" style="1" customWidth="1"/>
    <col min="5379" max="5380" width="13" style="1" customWidth="1"/>
    <col min="5381" max="5381" width="9.140625" style="1" customWidth="1"/>
    <col min="5382" max="5382" width="10.85546875" style="1" customWidth="1"/>
    <col min="5383" max="5383" width="9.140625" style="1" customWidth="1"/>
    <col min="5384" max="5384" width="10.7109375" style="1" customWidth="1"/>
    <col min="5385" max="5385" width="12.85546875" style="1" customWidth="1"/>
    <col min="5386" max="5614" width="9.140625" style="1"/>
    <col min="5615" max="5615" width="5.7109375" style="1" customWidth="1"/>
    <col min="5616" max="5616" width="27.85546875" style="1" customWidth="1"/>
    <col min="5617" max="5617" width="10" style="1" customWidth="1"/>
    <col min="5618" max="5622" width="9.140625" style="1"/>
    <col min="5623" max="5623" width="14.42578125" style="1" customWidth="1"/>
    <col min="5624" max="5625" width="9.140625" style="1"/>
    <col min="5626" max="5626" width="9.5703125" style="1" bestFit="1" customWidth="1"/>
    <col min="5627" max="5628" width="9.5703125" style="1" customWidth="1"/>
    <col min="5629" max="5629" width="12.85546875" style="1" customWidth="1"/>
    <col min="5630" max="5631" width="9.140625" style="1"/>
    <col min="5632" max="5632" width="11.7109375" style="1" customWidth="1"/>
    <col min="5633" max="5633" width="11.5703125" style="1" customWidth="1"/>
    <col min="5634" max="5634" width="11.7109375" style="1" customWidth="1"/>
    <col min="5635" max="5636" width="13" style="1" customWidth="1"/>
    <col min="5637" max="5637" width="9.140625" style="1" customWidth="1"/>
    <col min="5638" max="5638" width="10.85546875" style="1" customWidth="1"/>
    <col min="5639" max="5639" width="9.140625" style="1" customWidth="1"/>
    <col min="5640" max="5640" width="10.7109375" style="1" customWidth="1"/>
    <col min="5641" max="5641" width="12.85546875" style="1" customWidth="1"/>
    <col min="5642" max="5870" width="9.140625" style="1"/>
    <col min="5871" max="5871" width="5.7109375" style="1" customWidth="1"/>
    <col min="5872" max="5872" width="27.85546875" style="1" customWidth="1"/>
    <col min="5873" max="5873" width="10" style="1" customWidth="1"/>
    <col min="5874" max="5878" width="9.140625" style="1"/>
    <col min="5879" max="5879" width="14.42578125" style="1" customWidth="1"/>
    <col min="5880" max="5881" width="9.140625" style="1"/>
    <col min="5882" max="5882" width="9.5703125" style="1" bestFit="1" customWidth="1"/>
    <col min="5883" max="5884" width="9.5703125" style="1" customWidth="1"/>
    <col min="5885" max="5885" width="12.85546875" style="1" customWidth="1"/>
    <col min="5886" max="5887" width="9.140625" style="1"/>
    <col min="5888" max="5888" width="11.7109375" style="1" customWidth="1"/>
    <col min="5889" max="5889" width="11.5703125" style="1" customWidth="1"/>
    <col min="5890" max="5890" width="11.7109375" style="1" customWidth="1"/>
    <col min="5891" max="5892" width="13" style="1" customWidth="1"/>
    <col min="5893" max="5893" width="9.140625" style="1" customWidth="1"/>
    <col min="5894" max="5894" width="10.85546875" style="1" customWidth="1"/>
    <col min="5895" max="5895" width="9.140625" style="1" customWidth="1"/>
    <col min="5896" max="5896" width="10.7109375" style="1" customWidth="1"/>
    <col min="5897" max="5897" width="12.85546875" style="1" customWidth="1"/>
    <col min="5898" max="6126" width="9.140625" style="1"/>
    <col min="6127" max="6127" width="5.7109375" style="1" customWidth="1"/>
    <col min="6128" max="6128" width="27.85546875" style="1" customWidth="1"/>
    <col min="6129" max="6129" width="10" style="1" customWidth="1"/>
    <col min="6130" max="6134" width="9.140625" style="1"/>
    <col min="6135" max="6135" width="14.42578125" style="1" customWidth="1"/>
    <col min="6136" max="6137" width="9.140625" style="1"/>
    <col min="6138" max="6138" width="9.5703125" style="1" bestFit="1" customWidth="1"/>
    <col min="6139" max="6140" width="9.5703125" style="1" customWidth="1"/>
    <col min="6141" max="6141" width="12.85546875" style="1" customWidth="1"/>
    <col min="6142" max="6143" width="9.140625" style="1"/>
    <col min="6144" max="6144" width="11.7109375" style="1" customWidth="1"/>
    <col min="6145" max="6145" width="11.5703125" style="1" customWidth="1"/>
    <col min="6146" max="6146" width="11.7109375" style="1" customWidth="1"/>
    <col min="6147" max="6148" width="13" style="1" customWidth="1"/>
    <col min="6149" max="6149" width="9.140625" style="1" customWidth="1"/>
    <col min="6150" max="6150" width="10.85546875" style="1" customWidth="1"/>
    <col min="6151" max="6151" width="9.140625" style="1" customWidth="1"/>
    <col min="6152" max="6152" width="10.7109375" style="1" customWidth="1"/>
    <col min="6153" max="6153" width="12.85546875" style="1" customWidth="1"/>
    <col min="6154" max="6382" width="9.140625" style="1"/>
    <col min="6383" max="6383" width="5.7109375" style="1" customWidth="1"/>
    <col min="6384" max="6384" width="27.85546875" style="1" customWidth="1"/>
    <col min="6385" max="6385" width="10" style="1" customWidth="1"/>
    <col min="6386" max="6390" width="9.140625" style="1"/>
    <col min="6391" max="6391" width="14.42578125" style="1" customWidth="1"/>
    <col min="6392" max="6393" width="9.140625" style="1"/>
    <col min="6394" max="6394" width="9.5703125" style="1" bestFit="1" customWidth="1"/>
    <col min="6395" max="6396" width="9.5703125" style="1" customWidth="1"/>
    <col min="6397" max="6397" width="12.85546875" style="1" customWidth="1"/>
    <col min="6398" max="6399" width="9.140625" style="1"/>
    <col min="6400" max="6400" width="11.7109375" style="1" customWidth="1"/>
    <col min="6401" max="6401" width="11.5703125" style="1" customWidth="1"/>
    <col min="6402" max="6402" width="11.7109375" style="1" customWidth="1"/>
    <col min="6403" max="6404" width="13" style="1" customWidth="1"/>
    <col min="6405" max="6405" width="9.140625" style="1" customWidth="1"/>
    <col min="6406" max="6406" width="10.85546875" style="1" customWidth="1"/>
    <col min="6407" max="6407" width="9.140625" style="1" customWidth="1"/>
    <col min="6408" max="6408" width="10.7109375" style="1" customWidth="1"/>
    <col min="6409" max="6409" width="12.85546875" style="1" customWidth="1"/>
    <col min="6410" max="6638" width="9.140625" style="1"/>
    <col min="6639" max="6639" width="5.7109375" style="1" customWidth="1"/>
    <col min="6640" max="6640" width="27.85546875" style="1" customWidth="1"/>
    <col min="6641" max="6641" width="10" style="1" customWidth="1"/>
    <col min="6642" max="6646" width="9.140625" style="1"/>
    <col min="6647" max="6647" width="14.42578125" style="1" customWidth="1"/>
    <col min="6648" max="6649" width="9.140625" style="1"/>
    <col min="6650" max="6650" width="9.5703125" style="1" bestFit="1" customWidth="1"/>
    <col min="6651" max="6652" width="9.5703125" style="1" customWidth="1"/>
    <col min="6653" max="6653" width="12.85546875" style="1" customWidth="1"/>
    <col min="6654" max="6655" width="9.140625" style="1"/>
    <col min="6656" max="6656" width="11.7109375" style="1" customWidth="1"/>
    <col min="6657" max="6657" width="11.5703125" style="1" customWidth="1"/>
    <col min="6658" max="6658" width="11.7109375" style="1" customWidth="1"/>
    <col min="6659" max="6660" width="13" style="1" customWidth="1"/>
    <col min="6661" max="6661" width="9.140625" style="1" customWidth="1"/>
    <col min="6662" max="6662" width="10.85546875" style="1" customWidth="1"/>
    <col min="6663" max="6663" width="9.140625" style="1" customWidth="1"/>
    <col min="6664" max="6664" width="10.7109375" style="1" customWidth="1"/>
    <col min="6665" max="6665" width="12.85546875" style="1" customWidth="1"/>
    <col min="6666" max="6894" width="9.140625" style="1"/>
    <col min="6895" max="6895" width="5.7109375" style="1" customWidth="1"/>
    <col min="6896" max="6896" width="27.85546875" style="1" customWidth="1"/>
    <col min="6897" max="6897" width="10" style="1" customWidth="1"/>
    <col min="6898" max="6902" width="9.140625" style="1"/>
    <col min="6903" max="6903" width="14.42578125" style="1" customWidth="1"/>
    <col min="6904" max="6905" width="9.140625" style="1"/>
    <col min="6906" max="6906" width="9.5703125" style="1" bestFit="1" customWidth="1"/>
    <col min="6907" max="6908" width="9.5703125" style="1" customWidth="1"/>
    <col min="6909" max="6909" width="12.85546875" style="1" customWidth="1"/>
    <col min="6910" max="6911" width="9.140625" style="1"/>
    <col min="6912" max="6912" width="11.7109375" style="1" customWidth="1"/>
    <col min="6913" max="6913" width="11.5703125" style="1" customWidth="1"/>
    <col min="6914" max="6914" width="11.7109375" style="1" customWidth="1"/>
    <col min="6915" max="6916" width="13" style="1" customWidth="1"/>
    <col min="6917" max="6917" width="9.140625" style="1" customWidth="1"/>
    <col min="6918" max="6918" width="10.85546875" style="1" customWidth="1"/>
    <col min="6919" max="6919" width="9.140625" style="1" customWidth="1"/>
    <col min="6920" max="6920" width="10.7109375" style="1" customWidth="1"/>
    <col min="6921" max="6921" width="12.85546875" style="1" customWidth="1"/>
    <col min="6922" max="7150" width="9.140625" style="1"/>
    <col min="7151" max="7151" width="5.7109375" style="1" customWidth="1"/>
    <col min="7152" max="7152" width="27.85546875" style="1" customWidth="1"/>
    <col min="7153" max="7153" width="10" style="1" customWidth="1"/>
    <col min="7154" max="7158" width="9.140625" style="1"/>
    <col min="7159" max="7159" width="14.42578125" style="1" customWidth="1"/>
    <col min="7160" max="7161" width="9.140625" style="1"/>
    <col min="7162" max="7162" width="9.5703125" style="1" bestFit="1" customWidth="1"/>
    <col min="7163" max="7164" width="9.5703125" style="1" customWidth="1"/>
    <col min="7165" max="7165" width="12.85546875" style="1" customWidth="1"/>
    <col min="7166" max="7167" width="9.140625" style="1"/>
    <col min="7168" max="7168" width="11.7109375" style="1" customWidth="1"/>
    <col min="7169" max="7169" width="11.5703125" style="1" customWidth="1"/>
    <col min="7170" max="7170" width="11.7109375" style="1" customWidth="1"/>
    <col min="7171" max="7172" width="13" style="1" customWidth="1"/>
    <col min="7173" max="7173" width="9.140625" style="1" customWidth="1"/>
    <col min="7174" max="7174" width="10.85546875" style="1" customWidth="1"/>
    <col min="7175" max="7175" width="9.140625" style="1" customWidth="1"/>
    <col min="7176" max="7176" width="10.7109375" style="1" customWidth="1"/>
    <col min="7177" max="7177" width="12.85546875" style="1" customWidth="1"/>
    <col min="7178" max="7406" width="9.140625" style="1"/>
    <col min="7407" max="7407" width="5.7109375" style="1" customWidth="1"/>
    <col min="7408" max="7408" width="27.85546875" style="1" customWidth="1"/>
    <col min="7409" max="7409" width="10" style="1" customWidth="1"/>
    <col min="7410" max="7414" width="9.140625" style="1"/>
    <col min="7415" max="7415" width="14.42578125" style="1" customWidth="1"/>
    <col min="7416" max="7417" width="9.140625" style="1"/>
    <col min="7418" max="7418" width="9.5703125" style="1" bestFit="1" customWidth="1"/>
    <col min="7419" max="7420" width="9.5703125" style="1" customWidth="1"/>
    <col min="7421" max="7421" width="12.85546875" style="1" customWidth="1"/>
    <col min="7422" max="7423" width="9.140625" style="1"/>
    <col min="7424" max="7424" width="11.7109375" style="1" customWidth="1"/>
    <col min="7425" max="7425" width="11.5703125" style="1" customWidth="1"/>
    <col min="7426" max="7426" width="11.7109375" style="1" customWidth="1"/>
    <col min="7427" max="7428" width="13" style="1" customWidth="1"/>
    <col min="7429" max="7429" width="9.140625" style="1" customWidth="1"/>
    <col min="7430" max="7430" width="10.85546875" style="1" customWidth="1"/>
    <col min="7431" max="7431" width="9.140625" style="1" customWidth="1"/>
    <col min="7432" max="7432" width="10.7109375" style="1" customWidth="1"/>
    <col min="7433" max="7433" width="12.85546875" style="1" customWidth="1"/>
    <col min="7434" max="7662" width="9.140625" style="1"/>
    <col min="7663" max="7663" width="5.7109375" style="1" customWidth="1"/>
    <col min="7664" max="7664" width="27.85546875" style="1" customWidth="1"/>
    <col min="7665" max="7665" width="10" style="1" customWidth="1"/>
    <col min="7666" max="7670" width="9.140625" style="1"/>
    <col min="7671" max="7671" width="14.42578125" style="1" customWidth="1"/>
    <col min="7672" max="7673" width="9.140625" style="1"/>
    <col min="7674" max="7674" width="9.5703125" style="1" bestFit="1" customWidth="1"/>
    <col min="7675" max="7676" width="9.5703125" style="1" customWidth="1"/>
    <col min="7677" max="7677" width="12.85546875" style="1" customWidth="1"/>
    <col min="7678" max="7679" width="9.140625" style="1"/>
    <col min="7680" max="7680" width="11.7109375" style="1" customWidth="1"/>
    <col min="7681" max="7681" width="11.5703125" style="1" customWidth="1"/>
    <col min="7682" max="7682" width="11.7109375" style="1" customWidth="1"/>
    <col min="7683" max="7684" width="13" style="1" customWidth="1"/>
    <col min="7685" max="7685" width="9.140625" style="1" customWidth="1"/>
    <col min="7686" max="7686" width="10.85546875" style="1" customWidth="1"/>
    <col min="7687" max="7687" width="9.140625" style="1" customWidth="1"/>
    <col min="7688" max="7688" width="10.7109375" style="1" customWidth="1"/>
    <col min="7689" max="7689" width="12.85546875" style="1" customWidth="1"/>
    <col min="7690" max="7918" width="9.140625" style="1"/>
    <col min="7919" max="7919" width="5.7109375" style="1" customWidth="1"/>
    <col min="7920" max="7920" width="27.85546875" style="1" customWidth="1"/>
    <col min="7921" max="7921" width="10" style="1" customWidth="1"/>
    <col min="7922" max="7926" width="9.140625" style="1"/>
    <col min="7927" max="7927" width="14.42578125" style="1" customWidth="1"/>
    <col min="7928" max="7929" width="9.140625" style="1"/>
    <col min="7930" max="7930" width="9.5703125" style="1" bestFit="1" customWidth="1"/>
    <col min="7931" max="7932" width="9.5703125" style="1" customWidth="1"/>
    <col min="7933" max="7933" width="12.85546875" style="1" customWidth="1"/>
    <col min="7934" max="7935" width="9.140625" style="1"/>
    <col min="7936" max="7936" width="11.7109375" style="1" customWidth="1"/>
    <col min="7937" max="7937" width="11.5703125" style="1" customWidth="1"/>
    <col min="7938" max="7938" width="11.7109375" style="1" customWidth="1"/>
    <col min="7939" max="7940" width="13" style="1" customWidth="1"/>
    <col min="7941" max="7941" width="9.140625" style="1" customWidth="1"/>
    <col min="7942" max="7942" width="10.85546875" style="1" customWidth="1"/>
    <col min="7943" max="7943" width="9.140625" style="1" customWidth="1"/>
    <col min="7944" max="7944" width="10.7109375" style="1" customWidth="1"/>
    <col min="7945" max="7945" width="12.85546875" style="1" customWidth="1"/>
    <col min="7946" max="8174" width="9.140625" style="1"/>
    <col min="8175" max="8175" width="5.7109375" style="1" customWidth="1"/>
    <col min="8176" max="8176" width="27.85546875" style="1" customWidth="1"/>
    <col min="8177" max="8177" width="10" style="1" customWidth="1"/>
    <col min="8178" max="8182" width="9.140625" style="1"/>
    <col min="8183" max="8183" width="14.42578125" style="1" customWidth="1"/>
    <col min="8184" max="8185" width="9.140625" style="1"/>
    <col min="8186" max="8186" width="9.5703125" style="1" bestFit="1" customWidth="1"/>
    <col min="8187" max="8188" width="9.5703125" style="1" customWidth="1"/>
    <col min="8189" max="8189" width="12.85546875" style="1" customWidth="1"/>
    <col min="8190" max="8191" width="9.140625" style="1"/>
    <col min="8192" max="8192" width="11.7109375" style="1" customWidth="1"/>
    <col min="8193" max="8193" width="11.5703125" style="1" customWidth="1"/>
    <col min="8194" max="8194" width="11.7109375" style="1" customWidth="1"/>
    <col min="8195" max="8196" width="13" style="1" customWidth="1"/>
    <col min="8197" max="8197" width="9.140625" style="1" customWidth="1"/>
    <col min="8198" max="8198" width="10.85546875" style="1" customWidth="1"/>
    <col min="8199" max="8199" width="9.140625" style="1" customWidth="1"/>
    <col min="8200" max="8200" width="10.7109375" style="1" customWidth="1"/>
    <col min="8201" max="8201" width="12.85546875" style="1" customWidth="1"/>
    <col min="8202" max="8430" width="9.140625" style="1"/>
    <col min="8431" max="8431" width="5.7109375" style="1" customWidth="1"/>
    <col min="8432" max="8432" width="27.85546875" style="1" customWidth="1"/>
    <col min="8433" max="8433" width="10" style="1" customWidth="1"/>
    <col min="8434" max="8438" width="9.140625" style="1"/>
    <col min="8439" max="8439" width="14.42578125" style="1" customWidth="1"/>
    <col min="8440" max="8441" width="9.140625" style="1"/>
    <col min="8442" max="8442" width="9.5703125" style="1" bestFit="1" customWidth="1"/>
    <col min="8443" max="8444" width="9.5703125" style="1" customWidth="1"/>
    <col min="8445" max="8445" width="12.85546875" style="1" customWidth="1"/>
    <col min="8446" max="8447" width="9.140625" style="1"/>
    <col min="8448" max="8448" width="11.7109375" style="1" customWidth="1"/>
    <col min="8449" max="8449" width="11.5703125" style="1" customWidth="1"/>
    <col min="8450" max="8450" width="11.7109375" style="1" customWidth="1"/>
    <col min="8451" max="8452" width="13" style="1" customWidth="1"/>
    <col min="8453" max="8453" width="9.140625" style="1" customWidth="1"/>
    <col min="8454" max="8454" width="10.85546875" style="1" customWidth="1"/>
    <col min="8455" max="8455" width="9.140625" style="1" customWidth="1"/>
    <col min="8456" max="8456" width="10.7109375" style="1" customWidth="1"/>
    <col min="8457" max="8457" width="12.85546875" style="1" customWidth="1"/>
    <col min="8458" max="8686" width="9.140625" style="1"/>
    <col min="8687" max="8687" width="5.7109375" style="1" customWidth="1"/>
    <col min="8688" max="8688" width="27.85546875" style="1" customWidth="1"/>
    <col min="8689" max="8689" width="10" style="1" customWidth="1"/>
    <col min="8690" max="8694" width="9.140625" style="1"/>
    <col min="8695" max="8695" width="14.42578125" style="1" customWidth="1"/>
    <col min="8696" max="8697" width="9.140625" style="1"/>
    <col min="8698" max="8698" width="9.5703125" style="1" bestFit="1" customWidth="1"/>
    <col min="8699" max="8700" width="9.5703125" style="1" customWidth="1"/>
    <col min="8701" max="8701" width="12.85546875" style="1" customWidth="1"/>
    <col min="8702" max="8703" width="9.140625" style="1"/>
    <col min="8704" max="8704" width="11.7109375" style="1" customWidth="1"/>
    <col min="8705" max="8705" width="11.5703125" style="1" customWidth="1"/>
    <col min="8706" max="8706" width="11.7109375" style="1" customWidth="1"/>
    <col min="8707" max="8708" width="13" style="1" customWidth="1"/>
    <col min="8709" max="8709" width="9.140625" style="1" customWidth="1"/>
    <col min="8710" max="8710" width="10.85546875" style="1" customWidth="1"/>
    <col min="8711" max="8711" width="9.140625" style="1" customWidth="1"/>
    <col min="8712" max="8712" width="10.7109375" style="1" customWidth="1"/>
    <col min="8713" max="8713" width="12.85546875" style="1" customWidth="1"/>
    <col min="8714" max="8942" width="9.140625" style="1"/>
    <col min="8943" max="8943" width="5.7109375" style="1" customWidth="1"/>
    <col min="8944" max="8944" width="27.85546875" style="1" customWidth="1"/>
    <col min="8945" max="8945" width="10" style="1" customWidth="1"/>
    <col min="8946" max="8950" width="9.140625" style="1"/>
    <col min="8951" max="8951" width="14.42578125" style="1" customWidth="1"/>
    <col min="8952" max="8953" width="9.140625" style="1"/>
    <col min="8954" max="8954" width="9.5703125" style="1" bestFit="1" customWidth="1"/>
    <col min="8955" max="8956" width="9.5703125" style="1" customWidth="1"/>
    <col min="8957" max="8957" width="12.85546875" style="1" customWidth="1"/>
    <col min="8958" max="8959" width="9.140625" style="1"/>
    <col min="8960" max="8960" width="11.7109375" style="1" customWidth="1"/>
    <col min="8961" max="8961" width="11.5703125" style="1" customWidth="1"/>
    <col min="8962" max="8962" width="11.7109375" style="1" customWidth="1"/>
    <col min="8963" max="8964" width="13" style="1" customWidth="1"/>
    <col min="8965" max="8965" width="9.140625" style="1" customWidth="1"/>
    <col min="8966" max="8966" width="10.85546875" style="1" customWidth="1"/>
    <col min="8967" max="8967" width="9.140625" style="1" customWidth="1"/>
    <col min="8968" max="8968" width="10.7109375" style="1" customWidth="1"/>
    <col min="8969" max="8969" width="12.85546875" style="1" customWidth="1"/>
    <col min="8970" max="9198" width="9.140625" style="1"/>
    <col min="9199" max="9199" width="5.7109375" style="1" customWidth="1"/>
    <col min="9200" max="9200" width="27.85546875" style="1" customWidth="1"/>
    <col min="9201" max="9201" width="10" style="1" customWidth="1"/>
    <col min="9202" max="9206" width="9.140625" style="1"/>
    <col min="9207" max="9207" width="14.42578125" style="1" customWidth="1"/>
    <col min="9208" max="9209" width="9.140625" style="1"/>
    <col min="9210" max="9210" width="9.5703125" style="1" bestFit="1" customWidth="1"/>
    <col min="9211" max="9212" width="9.5703125" style="1" customWidth="1"/>
    <col min="9213" max="9213" width="12.85546875" style="1" customWidth="1"/>
    <col min="9214" max="9215" width="9.140625" style="1"/>
    <col min="9216" max="9216" width="11.7109375" style="1" customWidth="1"/>
    <col min="9217" max="9217" width="11.5703125" style="1" customWidth="1"/>
    <col min="9218" max="9218" width="11.7109375" style="1" customWidth="1"/>
    <col min="9219" max="9220" width="13" style="1" customWidth="1"/>
    <col min="9221" max="9221" width="9.140625" style="1" customWidth="1"/>
    <col min="9222" max="9222" width="10.85546875" style="1" customWidth="1"/>
    <col min="9223" max="9223" width="9.140625" style="1" customWidth="1"/>
    <col min="9224" max="9224" width="10.7109375" style="1" customWidth="1"/>
    <col min="9225" max="9225" width="12.85546875" style="1" customWidth="1"/>
    <col min="9226" max="9454" width="9.140625" style="1"/>
    <col min="9455" max="9455" width="5.7109375" style="1" customWidth="1"/>
    <col min="9456" max="9456" width="27.85546875" style="1" customWidth="1"/>
    <col min="9457" max="9457" width="10" style="1" customWidth="1"/>
    <col min="9458" max="9462" width="9.140625" style="1"/>
    <col min="9463" max="9463" width="14.42578125" style="1" customWidth="1"/>
    <col min="9464" max="9465" width="9.140625" style="1"/>
    <col min="9466" max="9466" width="9.5703125" style="1" bestFit="1" customWidth="1"/>
    <col min="9467" max="9468" width="9.5703125" style="1" customWidth="1"/>
    <col min="9469" max="9469" width="12.85546875" style="1" customWidth="1"/>
    <col min="9470" max="9471" width="9.140625" style="1"/>
    <col min="9472" max="9472" width="11.7109375" style="1" customWidth="1"/>
    <col min="9473" max="9473" width="11.5703125" style="1" customWidth="1"/>
    <col min="9474" max="9474" width="11.7109375" style="1" customWidth="1"/>
    <col min="9475" max="9476" width="13" style="1" customWidth="1"/>
    <col min="9477" max="9477" width="9.140625" style="1" customWidth="1"/>
    <col min="9478" max="9478" width="10.85546875" style="1" customWidth="1"/>
    <col min="9479" max="9479" width="9.140625" style="1" customWidth="1"/>
    <col min="9480" max="9480" width="10.7109375" style="1" customWidth="1"/>
    <col min="9481" max="9481" width="12.85546875" style="1" customWidth="1"/>
    <col min="9482" max="9710" width="9.140625" style="1"/>
    <col min="9711" max="9711" width="5.7109375" style="1" customWidth="1"/>
    <col min="9712" max="9712" width="27.85546875" style="1" customWidth="1"/>
    <col min="9713" max="9713" width="10" style="1" customWidth="1"/>
    <col min="9714" max="9718" width="9.140625" style="1"/>
    <col min="9719" max="9719" width="14.42578125" style="1" customWidth="1"/>
    <col min="9720" max="9721" width="9.140625" style="1"/>
    <col min="9722" max="9722" width="9.5703125" style="1" bestFit="1" customWidth="1"/>
    <col min="9723" max="9724" width="9.5703125" style="1" customWidth="1"/>
    <col min="9725" max="9725" width="12.85546875" style="1" customWidth="1"/>
    <col min="9726" max="9727" width="9.140625" style="1"/>
    <col min="9728" max="9728" width="11.7109375" style="1" customWidth="1"/>
    <col min="9729" max="9729" width="11.5703125" style="1" customWidth="1"/>
    <col min="9730" max="9730" width="11.7109375" style="1" customWidth="1"/>
    <col min="9731" max="9732" width="13" style="1" customWidth="1"/>
    <col min="9733" max="9733" width="9.140625" style="1" customWidth="1"/>
    <col min="9734" max="9734" width="10.85546875" style="1" customWidth="1"/>
    <col min="9735" max="9735" width="9.140625" style="1" customWidth="1"/>
    <col min="9736" max="9736" width="10.7109375" style="1" customWidth="1"/>
    <col min="9737" max="9737" width="12.85546875" style="1" customWidth="1"/>
    <col min="9738" max="9966" width="9.140625" style="1"/>
    <col min="9967" max="9967" width="5.7109375" style="1" customWidth="1"/>
    <col min="9968" max="9968" width="27.85546875" style="1" customWidth="1"/>
    <col min="9969" max="9969" width="10" style="1" customWidth="1"/>
    <col min="9970" max="9974" width="9.140625" style="1"/>
    <col min="9975" max="9975" width="14.42578125" style="1" customWidth="1"/>
    <col min="9976" max="9977" width="9.140625" style="1"/>
    <col min="9978" max="9978" width="9.5703125" style="1" bestFit="1" customWidth="1"/>
    <col min="9979" max="9980" width="9.5703125" style="1" customWidth="1"/>
    <col min="9981" max="9981" width="12.85546875" style="1" customWidth="1"/>
    <col min="9982" max="9983" width="9.140625" style="1"/>
    <col min="9984" max="9984" width="11.7109375" style="1" customWidth="1"/>
    <col min="9985" max="9985" width="11.5703125" style="1" customWidth="1"/>
    <col min="9986" max="9986" width="11.7109375" style="1" customWidth="1"/>
    <col min="9987" max="9988" width="13" style="1" customWidth="1"/>
    <col min="9989" max="9989" width="9.140625" style="1" customWidth="1"/>
    <col min="9990" max="9990" width="10.85546875" style="1" customWidth="1"/>
    <col min="9991" max="9991" width="9.140625" style="1" customWidth="1"/>
    <col min="9992" max="9992" width="10.7109375" style="1" customWidth="1"/>
    <col min="9993" max="9993" width="12.85546875" style="1" customWidth="1"/>
    <col min="9994" max="10222" width="9.140625" style="1"/>
    <col min="10223" max="10223" width="5.7109375" style="1" customWidth="1"/>
    <col min="10224" max="10224" width="27.85546875" style="1" customWidth="1"/>
    <col min="10225" max="10225" width="10" style="1" customWidth="1"/>
    <col min="10226" max="10230" width="9.140625" style="1"/>
    <col min="10231" max="10231" width="14.42578125" style="1" customWidth="1"/>
    <col min="10232" max="10233" width="9.140625" style="1"/>
    <col min="10234" max="10234" width="9.5703125" style="1" bestFit="1" customWidth="1"/>
    <col min="10235" max="10236" width="9.5703125" style="1" customWidth="1"/>
    <col min="10237" max="10237" width="12.85546875" style="1" customWidth="1"/>
    <col min="10238" max="10239" width="9.140625" style="1"/>
    <col min="10240" max="10240" width="11.7109375" style="1" customWidth="1"/>
    <col min="10241" max="10241" width="11.5703125" style="1" customWidth="1"/>
    <col min="10242" max="10242" width="11.7109375" style="1" customWidth="1"/>
    <col min="10243" max="10244" width="13" style="1" customWidth="1"/>
    <col min="10245" max="10245" width="9.140625" style="1" customWidth="1"/>
    <col min="10246" max="10246" width="10.85546875" style="1" customWidth="1"/>
    <col min="10247" max="10247" width="9.140625" style="1" customWidth="1"/>
    <col min="10248" max="10248" width="10.7109375" style="1" customWidth="1"/>
    <col min="10249" max="10249" width="12.85546875" style="1" customWidth="1"/>
    <col min="10250" max="10478" width="9.140625" style="1"/>
    <col min="10479" max="10479" width="5.7109375" style="1" customWidth="1"/>
    <col min="10480" max="10480" width="27.85546875" style="1" customWidth="1"/>
    <col min="10481" max="10481" width="10" style="1" customWidth="1"/>
    <col min="10482" max="10486" width="9.140625" style="1"/>
    <col min="10487" max="10487" width="14.42578125" style="1" customWidth="1"/>
    <col min="10488" max="10489" width="9.140625" style="1"/>
    <col min="10490" max="10490" width="9.5703125" style="1" bestFit="1" customWidth="1"/>
    <col min="10491" max="10492" width="9.5703125" style="1" customWidth="1"/>
    <col min="10493" max="10493" width="12.85546875" style="1" customWidth="1"/>
    <col min="10494" max="10495" width="9.140625" style="1"/>
    <col min="10496" max="10496" width="11.7109375" style="1" customWidth="1"/>
    <col min="10497" max="10497" width="11.5703125" style="1" customWidth="1"/>
    <col min="10498" max="10498" width="11.7109375" style="1" customWidth="1"/>
    <col min="10499" max="10500" width="13" style="1" customWidth="1"/>
    <col min="10501" max="10501" width="9.140625" style="1" customWidth="1"/>
    <col min="10502" max="10502" width="10.85546875" style="1" customWidth="1"/>
    <col min="10503" max="10503" width="9.140625" style="1" customWidth="1"/>
    <col min="10504" max="10504" width="10.7109375" style="1" customWidth="1"/>
    <col min="10505" max="10505" width="12.85546875" style="1" customWidth="1"/>
    <col min="10506" max="10734" width="9.140625" style="1"/>
    <col min="10735" max="10735" width="5.7109375" style="1" customWidth="1"/>
    <col min="10736" max="10736" width="27.85546875" style="1" customWidth="1"/>
    <col min="10737" max="10737" width="10" style="1" customWidth="1"/>
    <col min="10738" max="10742" width="9.140625" style="1"/>
    <col min="10743" max="10743" width="14.42578125" style="1" customWidth="1"/>
    <col min="10744" max="10745" width="9.140625" style="1"/>
    <col min="10746" max="10746" width="9.5703125" style="1" bestFit="1" customWidth="1"/>
    <col min="10747" max="10748" width="9.5703125" style="1" customWidth="1"/>
    <col min="10749" max="10749" width="12.85546875" style="1" customWidth="1"/>
    <col min="10750" max="10751" width="9.140625" style="1"/>
    <col min="10752" max="10752" width="11.7109375" style="1" customWidth="1"/>
    <col min="10753" max="10753" width="11.5703125" style="1" customWidth="1"/>
    <col min="10754" max="10754" width="11.7109375" style="1" customWidth="1"/>
    <col min="10755" max="10756" width="13" style="1" customWidth="1"/>
    <col min="10757" max="10757" width="9.140625" style="1" customWidth="1"/>
    <col min="10758" max="10758" width="10.85546875" style="1" customWidth="1"/>
    <col min="10759" max="10759" width="9.140625" style="1" customWidth="1"/>
    <col min="10760" max="10760" width="10.7109375" style="1" customWidth="1"/>
    <col min="10761" max="10761" width="12.85546875" style="1" customWidth="1"/>
    <col min="10762" max="10990" width="9.140625" style="1"/>
    <col min="10991" max="10991" width="5.7109375" style="1" customWidth="1"/>
    <col min="10992" max="10992" width="27.85546875" style="1" customWidth="1"/>
    <col min="10993" max="10993" width="10" style="1" customWidth="1"/>
    <col min="10994" max="10998" width="9.140625" style="1"/>
    <col min="10999" max="10999" width="14.42578125" style="1" customWidth="1"/>
    <col min="11000" max="11001" width="9.140625" style="1"/>
    <col min="11002" max="11002" width="9.5703125" style="1" bestFit="1" customWidth="1"/>
    <col min="11003" max="11004" width="9.5703125" style="1" customWidth="1"/>
    <col min="11005" max="11005" width="12.85546875" style="1" customWidth="1"/>
    <col min="11006" max="11007" width="9.140625" style="1"/>
    <col min="11008" max="11008" width="11.7109375" style="1" customWidth="1"/>
    <col min="11009" max="11009" width="11.5703125" style="1" customWidth="1"/>
    <col min="11010" max="11010" width="11.7109375" style="1" customWidth="1"/>
    <col min="11011" max="11012" width="13" style="1" customWidth="1"/>
    <col min="11013" max="11013" width="9.140625" style="1" customWidth="1"/>
    <col min="11014" max="11014" width="10.85546875" style="1" customWidth="1"/>
    <col min="11015" max="11015" width="9.140625" style="1" customWidth="1"/>
    <col min="11016" max="11016" width="10.7109375" style="1" customWidth="1"/>
    <col min="11017" max="11017" width="12.85546875" style="1" customWidth="1"/>
    <col min="11018" max="11246" width="9.140625" style="1"/>
    <col min="11247" max="11247" width="5.7109375" style="1" customWidth="1"/>
    <col min="11248" max="11248" width="27.85546875" style="1" customWidth="1"/>
    <col min="11249" max="11249" width="10" style="1" customWidth="1"/>
    <col min="11250" max="11254" width="9.140625" style="1"/>
    <col min="11255" max="11255" width="14.42578125" style="1" customWidth="1"/>
    <col min="11256" max="11257" width="9.140625" style="1"/>
    <col min="11258" max="11258" width="9.5703125" style="1" bestFit="1" customWidth="1"/>
    <col min="11259" max="11260" width="9.5703125" style="1" customWidth="1"/>
    <col min="11261" max="11261" width="12.85546875" style="1" customWidth="1"/>
    <col min="11262" max="11263" width="9.140625" style="1"/>
    <col min="11264" max="11264" width="11.7109375" style="1" customWidth="1"/>
    <col min="11265" max="11265" width="11.5703125" style="1" customWidth="1"/>
    <col min="11266" max="11266" width="11.7109375" style="1" customWidth="1"/>
    <col min="11267" max="11268" width="13" style="1" customWidth="1"/>
    <col min="11269" max="11269" width="9.140625" style="1" customWidth="1"/>
    <col min="11270" max="11270" width="10.85546875" style="1" customWidth="1"/>
    <col min="11271" max="11271" width="9.140625" style="1" customWidth="1"/>
    <col min="11272" max="11272" width="10.7109375" style="1" customWidth="1"/>
    <col min="11273" max="11273" width="12.85546875" style="1" customWidth="1"/>
    <col min="11274" max="11502" width="9.140625" style="1"/>
    <col min="11503" max="11503" width="5.7109375" style="1" customWidth="1"/>
    <col min="11504" max="11504" width="27.85546875" style="1" customWidth="1"/>
    <col min="11505" max="11505" width="10" style="1" customWidth="1"/>
    <col min="11506" max="11510" width="9.140625" style="1"/>
    <col min="11511" max="11511" width="14.42578125" style="1" customWidth="1"/>
    <col min="11512" max="11513" width="9.140625" style="1"/>
    <col min="11514" max="11514" width="9.5703125" style="1" bestFit="1" customWidth="1"/>
    <col min="11515" max="11516" width="9.5703125" style="1" customWidth="1"/>
    <col min="11517" max="11517" width="12.85546875" style="1" customWidth="1"/>
    <col min="11518" max="11519" width="9.140625" style="1"/>
    <col min="11520" max="11520" width="11.7109375" style="1" customWidth="1"/>
    <col min="11521" max="11521" width="11.5703125" style="1" customWidth="1"/>
    <col min="11522" max="11522" width="11.7109375" style="1" customWidth="1"/>
    <col min="11523" max="11524" width="13" style="1" customWidth="1"/>
    <col min="11525" max="11525" width="9.140625" style="1" customWidth="1"/>
    <col min="11526" max="11526" width="10.85546875" style="1" customWidth="1"/>
    <col min="11527" max="11527" width="9.140625" style="1" customWidth="1"/>
    <col min="11528" max="11528" width="10.7109375" style="1" customWidth="1"/>
    <col min="11529" max="11529" width="12.85546875" style="1" customWidth="1"/>
    <col min="11530" max="11758" width="9.140625" style="1"/>
    <col min="11759" max="11759" width="5.7109375" style="1" customWidth="1"/>
    <col min="11760" max="11760" width="27.85546875" style="1" customWidth="1"/>
    <col min="11761" max="11761" width="10" style="1" customWidth="1"/>
    <col min="11762" max="11766" width="9.140625" style="1"/>
    <col min="11767" max="11767" width="14.42578125" style="1" customWidth="1"/>
    <col min="11768" max="11769" width="9.140625" style="1"/>
    <col min="11770" max="11770" width="9.5703125" style="1" bestFit="1" customWidth="1"/>
    <col min="11771" max="11772" width="9.5703125" style="1" customWidth="1"/>
    <col min="11773" max="11773" width="12.85546875" style="1" customWidth="1"/>
    <col min="11774" max="11775" width="9.140625" style="1"/>
    <col min="11776" max="11776" width="11.7109375" style="1" customWidth="1"/>
    <col min="11777" max="11777" width="11.5703125" style="1" customWidth="1"/>
    <col min="11778" max="11778" width="11.7109375" style="1" customWidth="1"/>
    <col min="11779" max="11780" width="13" style="1" customWidth="1"/>
    <col min="11781" max="11781" width="9.140625" style="1" customWidth="1"/>
    <col min="11782" max="11782" width="10.85546875" style="1" customWidth="1"/>
    <col min="11783" max="11783" width="9.140625" style="1" customWidth="1"/>
    <col min="11784" max="11784" width="10.7109375" style="1" customWidth="1"/>
    <col min="11785" max="11785" width="12.85546875" style="1" customWidth="1"/>
    <col min="11786" max="12014" width="9.140625" style="1"/>
    <col min="12015" max="12015" width="5.7109375" style="1" customWidth="1"/>
    <col min="12016" max="12016" width="27.85546875" style="1" customWidth="1"/>
    <col min="12017" max="12017" width="10" style="1" customWidth="1"/>
    <col min="12018" max="12022" width="9.140625" style="1"/>
    <col min="12023" max="12023" width="14.42578125" style="1" customWidth="1"/>
    <col min="12024" max="12025" width="9.140625" style="1"/>
    <col min="12026" max="12026" width="9.5703125" style="1" bestFit="1" customWidth="1"/>
    <col min="12027" max="12028" width="9.5703125" style="1" customWidth="1"/>
    <col min="12029" max="12029" width="12.85546875" style="1" customWidth="1"/>
    <col min="12030" max="12031" width="9.140625" style="1"/>
    <col min="12032" max="12032" width="11.7109375" style="1" customWidth="1"/>
    <col min="12033" max="12033" width="11.5703125" style="1" customWidth="1"/>
    <col min="12034" max="12034" width="11.7109375" style="1" customWidth="1"/>
    <col min="12035" max="12036" width="13" style="1" customWidth="1"/>
    <col min="12037" max="12037" width="9.140625" style="1" customWidth="1"/>
    <col min="12038" max="12038" width="10.85546875" style="1" customWidth="1"/>
    <col min="12039" max="12039" width="9.140625" style="1" customWidth="1"/>
    <col min="12040" max="12040" width="10.7109375" style="1" customWidth="1"/>
    <col min="12041" max="12041" width="12.85546875" style="1" customWidth="1"/>
    <col min="12042" max="12270" width="9.140625" style="1"/>
    <col min="12271" max="12271" width="5.7109375" style="1" customWidth="1"/>
    <col min="12272" max="12272" width="27.85546875" style="1" customWidth="1"/>
    <col min="12273" max="12273" width="10" style="1" customWidth="1"/>
    <col min="12274" max="12278" width="9.140625" style="1"/>
    <col min="12279" max="12279" width="14.42578125" style="1" customWidth="1"/>
    <col min="12280" max="12281" width="9.140625" style="1"/>
    <col min="12282" max="12282" width="9.5703125" style="1" bestFit="1" customWidth="1"/>
    <col min="12283" max="12284" width="9.5703125" style="1" customWidth="1"/>
    <col min="12285" max="12285" width="12.85546875" style="1" customWidth="1"/>
    <col min="12286" max="12287" width="9.140625" style="1"/>
    <col min="12288" max="12288" width="11.7109375" style="1" customWidth="1"/>
    <col min="12289" max="12289" width="11.5703125" style="1" customWidth="1"/>
    <col min="12290" max="12290" width="11.7109375" style="1" customWidth="1"/>
    <col min="12291" max="12292" width="13" style="1" customWidth="1"/>
    <col min="12293" max="12293" width="9.140625" style="1" customWidth="1"/>
    <col min="12294" max="12294" width="10.85546875" style="1" customWidth="1"/>
    <col min="12295" max="12295" width="9.140625" style="1" customWidth="1"/>
    <col min="12296" max="12296" width="10.7109375" style="1" customWidth="1"/>
    <col min="12297" max="12297" width="12.85546875" style="1" customWidth="1"/>
    <col min="12298" max="12526" width="9.140625" style="1"/>
    <col min="12527" max="12527" width="5.7109375" style="1" customWidth="1"/>
    <col min="12528" max="12528" width="27.85546875" style="1" customWidth="1"/>
    <col min="12529" max="12529" width="10" style="1" customWidth="1"/>
    <col min="12530" max="12534" width="9.140625" style="1"/>
    <col min="12535" max="12535" width="14.42578125" style="1" customWidth="1"/>
    <col min="12536" max="12537" width="9.140625" style="1"/>
    <col min="12538" max="12538" width="9.5703125" style="1" bestFit="1" customWidth="1"/>
    <col min="12539" max="12540" width="9.5703125" style="1" customWidth="1"/>
    <col min="12541" max="12541" width="12.85546875" style="1" customWidth="1"/>
    <col min="12542" max="12543" width="9.140625" style="1"/>
    <col min="12544" max="12544" width="11.7109375" style="1" customWidth="1"/>
    <col min="12545" max="12545" width="11.5703125" style="1" customWidth="1"/>
    <col min="12546" max="12546" width="11.7109375" style="1" customWidth="1"/>
    <col min="12547" max="12548" width="13" style="1" customWidth="1"/>
    <col min="12549" max="12549" width="9.140625" style="1" customWidth="1"/>
    <col min="12550" max="12550" width="10.85546875" style="1" customWidth="1"/>
    <col min="12551" max="12551" width="9.140625" style="1" customWidth="1"/>
    <col min="12552" max="12552" width="10.7109375" style="1" customWidth="1"/>
    <col min="12553" max="12553" width="12.85546875" style="1" customWidth="1"/>
    <col min="12554" max="12782" width="9.140625" style="1"/>
    <col min="12783" max="12783" width="5.7109375" style="1" customWidth="1"/>
    <col min="12784" max="12784" width="27.85546875" style="1" customWidth="1"/>
    <col min="12785" max="12785" width="10" style="1" customWidth="1"/>
    <col min="12786" max="12790" width="9.140625" style="1"/>
    <col min="12791" max="12791" width="14.42578125" style="1" customWidth="1"/>
    <col min="12792" max="12793" width="9.140625" style="1"/>
    <col min="12794" max="12794" width="9.5703125" style="1" bestFit="1" customWidth="1"/>
    <col min="12795" max="12796" width="9.5703125" style="1" customWidth="1"/>
    <col min="12797" max="12797" width="12.85546875" style="1" customWidth="1"/>
    <col min="12798" max="12799" width="9.140625" style="1"/>
    <col min="12800" max="12800" width="11.7109375" style="1" customWidth="1"/>
    <col min="12801" max="12801" width="11.5703125" style="1" customWidth="1"/>
    <col min="12802" max="12802" width="11.7109375" style="1" customWidth="1"/>
    <col min="12803" max="12804" width="13" style="1" customWidth="1"/>
    <col min="12805" max="12805" width="9.140625" style="1" customWidth="1"/>
    <col min="12806" max="12806" width="10.85546875" style="1" customWidth="1"/>
    <col min="12807" max="12807" width="9.140625" style="1" customWidth="1"/>
    <col min="12808" max="12808" width="10.7109375" style="1" customWidth="1"/>
    <col min="12809" max="12809" width="12.85546875" style="1" customWidth="1"/>
    <col min="12810" max="13038" width="9.140625" style="1"/>
    <col min="13039" max="13039" width="5.7109375" style="1" customWidth="1"/>
    <col min="13040" max="13040" width="27.85546875" style="1" customWidth="1"/>
    <col min="13041" max="13041" width="10" style="1" customWidth="1"/>
    <col min="13042" max="13046" width="9.140625" style="1"/>
    <col min="13047" max="13047" width="14.42578125" style="1" customWidth="1"/>
    <col min="13048" max="13049" width="9.140625" style="1"/>
    <col min="13050" max="13050" width="9.5703125" style="1" bestFit="1" customWidth="1"/>
    <col min="13051" max="13052" width="9.5703125" style="1" customWidth="1"/>
    <col min="13053" max="13053" width="12.85546875" style="1" customWidth="1"/>
    <col min="13054" max="13055" width="9.140625" style="1"/>
    <col min="13056" max="13056" width="11.7109375" style="1" customWidth="1"/>
    <col min="13057" max="13057" width="11.5703125" style="1" customWidth="1"/>
    <col min="13058" max="13058" width="11.7109375" style="1" customWidth="1"/>
    <col min="13059" max="13060" width="13" style="1" customWidth="1"/>
    <col min="13061" max="13061" width="9.140625" style="1" customWidth="1"/>
    <col min="13062" max="13062" width="10.85546875" style="1" customWidth="1"/>
    <col min="13063" max="13063" width="9.140625" style="1" customWidth="1"/>
    <col min="13064" max="13064" width="10.7109375" style="1" customWidth="1"/>
    <col min="13065" max="13065" width="12.85546875" style="1" customWidth="1"/>
    <col min="13066" max="13294" width="9.140625" style="1"/>
    <col min="13295" max="13295" width="5.7109375" style="1" customWidth="1"/>
    <col min="13296" max="13296" width="27.85546875" style="1" customWidth="1"/>
    <col min="13297" max="13297" width="10" style="1" customWidth="1"/>
    <col min="13298" max="13302" width="9.140625" style="1"/>
    <col min="13303" max="13303" width="14.42578125" style="1" customWidth="1"/>
    <col min="13304" max="13305" width="9.140625" style="1"/>
    <col min="13306" max="13306" width="9.5703125" style="1" bestFit="1" customWidth="1"/>
    <col min="13307" max="13308" width="9.5703125" style="1" customWidth="1"/>
    <col min="13309" max="13309" width="12.85546875" style="1" customWidth="1"/>
    <col min="13310" max="13311" width="9.140625" style="1"/>
    <col min="13312" max="13312" width="11.7109375" style="1" customWidth="1"/>
    <col min="13313" max="13313" width="11.5703125" style="1" customWidth="1"/>
    <col min="13314" max="13314" width="11.7109375" style="1" customWidth="1"/>
    <col min="13315" max="13316" width="13" style="1" customWidth="1"/>
    <col min="13317" max="13317" width="9.140625" style="1" customWidth="1"/>
    <col min="13318" max="13318" width="10.85546875" style="1" customWidth="1"/>
    <col min="13319" max="13319" width="9.140625" style="1" customWidth="1"/>
    <col min="13320" max="13320" width="10.7109375" style="1" customWidth="1"/>
    <col min="13321" max="13321" width="12.85546875" style="1" customWidth="1"/>
    <col min="13322" max="13550" width="9.140625" style="1"/>
    <col min="13551" max="13551" width="5.7109375" style="1" customWidth="1"/>
    <col min="13552" max="13552" width="27.85546875" style="1" customWidth="1"/>
    <col min="13553" max="13553" width="10" style="1" customWidth="1"/>
    <col min="13554" max="13558" width="9.140625" style="1"/>
    <col min="13559" max="13559" width="14.42578125" style="1" customWidth="1"/>
    <col min="13560" max="13561" width="9.140625" style="1"/>
    <col min="13562" max="13562" width="9.5703125" style="1" bestFit="1" customWidth="1"/>
    <col min="13563" max="13564" width="9.5703125" style="1" customWidth="1"/>
    <col min="13565" max="13565" width="12.85546875" style="1" customWidth="1"/>
    <col min="13566" max="13567" width="9.140625" style="1"/>
    <col min="13568" max="13568" width="11.7109375" style="1" customWidth="1"/>
    <col min="13569" max="13569" width="11.5703125" style="1" customWidth="1"/>
    <col min="13570" max="13570" width="11.7109375" style="1" customWidth="1"/>
    <col min="13571" max="13572" width="13" style="1" customWidth="1"/>
    <col min="13573" max="13573" width="9.140625" style="1" customWidth="1"/>
    <col min="13574" max="13574" width="10.85546875" style="1" customWidth="1"/>
    <col min="13575" max="13575" width="9.140625" style="1" customWidth="1"/>
    <col min="13576" max="13576" width="10.7109375" style="1" customWidth="1"/>
    <col min="13577" max="13577" width="12.85546875" style="1" customWidth="1"/>
    <col min="13578" max="13806" width="9.140625" style="1"/>
    <col min="13807" max="13807" width="5.7109375" style="1" customWidth="1"/>
    <col min="13808" max="13808" width="27.85546875" style="1" customWidth="1"/>
    <col min="13809" max="13809" width="10" style="1" customWidth="1"/>
    <col min="13810" max="13814" width="9.140625" style="1"/>
    <col min="13815" max="13815" width="14.42578125" style="1" customWidth="1"/>
    <col min="13816" max="13817" width="9.140625" style="1"/>
    <col min="13818" max="13818" width="9.5703125" style="1" bestFit="1" customWidth="1"/>
    <col min="13819" max="13820" width="9.5703125" style="1" customWidth="1"/>
    <col min="13821" max="13821" width="12.85546875" style="1" customWidth="1"/>
    <col min="13822" max="13823" width="9.140625" style="1"/>
    <col min="13824" max="13824" width="11.7109375" style="1" customWidth="1"/>
    <col min="13825" max="13825" width="11.5703125" style="1" customWidth="1"/>
    <col min="13826" max="13826" width="11.7109375" style="1" customWidth="1"/>
    <col min="13827" max="13828" width="13" style="1" customWidth="1"/>
    <col min="13829" max="13829" width="9.140625" style="1" customWidth="1"/>
    <col min="13830" max="13830" width="10.85546875" style="1" customWidth="1"/>
    <col min="13831" max="13831" width="9.140625" style="1" customWidth="1"/>
    <col min="13832" max="13832" width="10.7109375" style="1" customWidth="1"/>
    <col min="13833" max="13833" width="12.85546875" style="1" customWidth="1"/>
    <col min="13834" max="14062" width="9.140625" style="1"/>
    <col min="14063" max="14063" width="5.7109375" style="1" customWidth="1"/>
    <col min="14064" max="14064" width="27.85546875" style="1" customWidth="1"/>
    <col min="14065" max="14065" width="10" style="1" customWidth="1"/>
    <col min="14066" max="14070" width="9.140625" style="1"/>
    <col min="14071" max="14071" width="14.42578125" style="1" customWidth="1"/>
    <col min="14072" max="14073" width="9.140625" style="1"/>
    <col min="14074" max="14074" width="9.5703125" style="1" bestFit="1" customWidth="1"/>
    <col min="14075" max="14076" width="9.5703125" style="1" customWidth="1"/>
    <col min="14077" max="14077" width="12.85546875" style="1" customWidth="1"/>
    <col min="14078" max="14079" width="9.140625" style="1"/>
    <col min="14080" max="14080" width="11.7109375" style="1" customWidth="1"/>
    <col min="14081" max="14081" width="11.5703125" style="1" customWidth="1"/>
    <col min="14082" max="14082" width="11.7109375" style="1" customWidth="1"/>
    <col min="14083" max="14084" width="13" style="1" customWidth="1"/>
    <col min="14085" max="14085" width="9.140625" style="1" customWidth="1"/>
    <col min="14086" max="14086" width="10.85546875" style="1" customWidth="1"/>
    <col min="14087" max="14087" width="9.140625" style="1" customWidth="1"/>
    <col min="14088" max="14088" width="10.7109375" style="1" customWidth="1"/>
    <col min="14089" max="14089" width="12.85546875" style="1" customWidth="1"/>
    <col min="14090" max="14318" width="9.140625" style="1"/>
    <col min="14319" max="14319" width="5.7109375" style="1" customWidth="1"/>
    <col min="14320" max="14320" width="27.85546875" style="1" customWidth="1"/>
    <col min="14321" max="14321" width="10" style="1" customWidth="1"/>
    <col min="14322" max="14326" width="9.140625" style="1"/>
    <col min="14327" max="14327" width="14.42578125" style="1" customWidth="1"/>
    <col min="14328" max="14329" width="9.140625" style="1"/>
    <col min="14330" max="14330" width="9.5703125" style="1" bestFit="1" customWidth="1"/>
    <col min="14331" max="14332" width="9.5703125" style="1" customWidth="1"/>
    <col min="14333" max="14333" width="12.85546875" style="1" customWidth="1"/>
    <col min="14334" max="14335" width="9.140625" style="1"/>
    <col min="14336" max="14336" width="11.7109375" style="1" customWidth="1"/>
    <col min="14337" max="14337" width="11.5703125" style="1" customWidth="1"/>
    <col min="14338" max="14338" width="11.7109375" style="1" customWidth="1"/>
    <col min="14339" max="14340" width="13" style="1" customWidth="1"/>
    <col min="14341" max="14341" width="9.140625" style="1" customWidth="1"/>
    <col min="14342" max="14342" width="10.85546875" style="1" customWidth="1"/>
    <col min="14343" max="14343" width="9.140625" style="1" customWidth="1"/>
    <col min="14344" max="14344" width="10.7109375" style="1" customWidth="1"/>
    <col min="14345" max="14345" width="12.85546875" style="1" customWidth="1"/>
    <col min="14346" max="14574" width="9.140625" style="1"/>
    <col min="14575" max="14575" width="5.7109375" style="1" customWidth="1"/>
    <col min="14576" max="14576" width="27.85546875" style="1" customWidth="1"/>
    <col min="14577" max="14577" width="10" style="1" customWidth="1"/>
    <col min="14578" max="14582" width="9.140625" style="1"/>
    <col min="14583" max="14583" width="14.42578125" style="1" customWidth="1"/>
    <col min="14584" max="14585" width="9.140625" style="1"/>
    <col min="14586" max="14586" width="9.5703125" style="1" bestFit="1" customWidth="1"/>
    <col min="14587" max="14588" width="9.5703125" style="1" customWidth="1"/>
    <col min="14589" max="14589" width="12.85546875" style="1" customWidth="1"/>
    <col min="14590" max="14591" width="9.140625" style="1"/>
    <col min="14592" max="14592" width="11.7109375" style="1" customWidth="1"/>
    <col min="14593" max="14593" width="11.5703125" style="1" customWidth="1"/>
    <col min="14594" max="14594" width="11.7109375" style="1" customWidth="1"/>
    <col min="14595" max="14596" width="13" style="1" customWidth="1"/>
    <col min="14597" max="14597" width="9.140625" style="1" customWidth="1"/>
    <col min="14598" max="14598" width="10.85546875" style="1" customWidth="1"/>
    <col min="14599" max="14599" width="9.140625" style="1" customWidth="1"/>
    <col min="14600" max="14600" width="10.7109375" style="1" customWidth="1"/>
    <col min="14601" max="14601" width="12.85546875" style="1" customWidth="1"/>
    <col min="14602" max="14830" width="9.140625" style="1"/>
    <col min="14831" max="14831" width="5.7109375" style="1" customWidth="1"/>
    <col min="14832" max="14832" width="27.85546875" style="1" customWidth="1"/>
    <col min="14833" max="14833" width="10" style="1" customWidth="1"/>
    <col min="14834" max="14838" width="9.140625" style="1"/>
    <col min="14839" max="14839" width="14.42578125" style="1" customWidth="1"/>
    <col min="14840" max="14841" width="9.140625" style="1"/>
    <col min="14842" max="14842" width="9.5703125" style="1" bestFit="1" customWidth="1"/>
    <col min="14843" max="14844" width="9.5703125" style="1" customWidth="1"/>
    <col min="14845" max="14845" width="12.85546875" style="1" customWidth="1"/>
    <col min="14846" max="14847" width="9.140625" style="1"/>
    <col min="14848" max="14848" width="11.7109375" style="1" customWidth="1"/>
    <col min="14849" max="14849" width="11.5703125" style="1" customWidth="1"/>
    <col min="14850" max="14850" width="11.7109375" style="1" customWidth="1"/>
    <col min="14851" max="14852" width="13" style="1" customWidth="1"/>
    <col min="14853" max="14853" width="9.140625" style="1" customWidth="1"/>
    <col min="14854" max="14854" width="10.85546875" style="1" customWidth="1"/>
    <col min="14855" max="14855" width="9.140625" style="1" customWidth="1"/>
    <col min="14856" max="14856" width="10.7109375" style="1" customWidth="1"/>
    <col min="14857" max="14857" width="12.85546875" style="1" customWidth="1"/>
    <col min="14858" max="15086" width="9.140625" style="1"/>
    <col min="15087" max="15087" width="5.7109375" style="1" customWidth="1"/>
    <col min="15088" max="15088" width="27.85546875" style="1" customWidth="1"/>
    <col min="15089" max="15089" width="10" style="1" customWidth="1"/>
    <col min="15090" max="15094" width="9.140625" style="1"/>
    <col min="15095" max="15095" width="14.42578125" style="1" customWidth="1"/>
    <col min="15096" max="15097" width="9.140625" style="1"/>
    <col min="15098" max="15098" width="9.5703125" style="1" bestFit="1" customWidth="1"/>
    <col min="15099" max="15100" width="9.5703125" style="1" customWidth="1"/>
    <col min="15101" max="15101" width="12.85546875" style="1" customWidth="1"/>
    <col min="15102" max="15103" width="9.140625" style="1"/>
    <col min="15104" max="15104" width="11.7109375" style="1" customWidth="1"/>
    <col min="15105" max="15105" width="11.5703125" style="1" customWidth="1"/>
    <col min="15106" max="15106" width="11.7109375" style="1" customWidth="1"/>
    <col min="15107" max="15108" width="13" style="1" customWidth="1"/>
    <col min="15109" max="15109" width="9.140625" style="1" customWidth="1"/>
    <col min="15110" max="15110" width="10.85546875" style="1" customWidth="1"/>
    <col min="15111" max="15111" width="9.140625" style="1" customWidth="1"/>
    <col min="15112" max="15112" width="10.7109375" style="1" customWidth="1"/>
    <col min="15113" max="15113" width="12.85546875" style="1" customWidth="1"/>
    <col min="15114" max="15342" width="9.140625" style="1"/>
    <col min="15343" max="15343" width="5.7109375" style="1" customWidth="1"/>
    <col min="15344" max="15344" width="27.85546875" style="1" customWidth="1"/>
    <col min="15345" max="15345" width="10" style="1" customWidth="1"/>
    <col min="15346" max="15350" width="9.140625" style="1"/>
    <col min="15351" max="15351" width="14.42578125" style="1" customWidth="1"/>
    <col min="15352" max="15353" width="9.140625" style="1"/>
    <col min="15354" max="15354" width="9.5703125" style="1" bestFit="1" customWidth="1"/>
    <col min="15355" max="15356" width="9.5703125" style="1" customWidth="1"/>
    <col min="15357" max="15357" width="12.85546875" style="1" customWidth="1"/>
    <col min="15358" max="15359" width="9.140625" style="1"/>
    <col min="15360" max="15360" width="11.7109375" style="1" customWidth="1"/>
    <col min="15361" max="15361" width="11.5703125" style="1" customWidth="1"/>
    <col min="15362" max="15362" width="11.7109375" style="1" customWidth="1"/>
    <col min="15363" max="15364" width="13" style="1" customWidth="1"/>
    <col min="15365" max="15365" width="9.140625" style="1" customWidth="1"/>
    <col min="15366" max="15366" width="10.85546875" style="1" customWidth="1"/>
    <col min="15367" max="15367" width="9.140625" style="1" customWidth="1"/>
    <col min="15368" max="15368" width="10.7109375" style="1" customWidth="1"/>
    <col min="15369" max="15369" width="12.85546875" style="1" customWidth="1"/>
    <col min="15370" max="15598" width="9.140625" style="1"/>
    <col min="15599" max="15599" width="5.7109375" style="1" customWidth="1"/>
    <col min="15600" max="15600" width="27.85546875" style="1" customWidth="1"/>
    <col min="15601" max="15601" width="10" style="1" customWidth="1"/>
    <col min="15602" max="15606" width="9.140625" style="1"/>
    <col min="15607" max="15607" width="14.42578125" style="1" customWidth="1"/>
    <col min="15608" max="15609" width="9.140625" style="1"/>
    <col min="15610" max="15610" width="9.5703125" style="1" bestFit="1" customWidth="1"/>
    <col min="15611" max="15612" width="9.5703125" style="1" customWidth="1"/>
    <col min="15613" max="15613" width="12.85546875" style="1" customWidth="1"/>
    <col min="15614" max="15615" width="9.140625" style="1"/>
    <col min="15616" max="15616" width="11.7109375" style="1" customWidth="1"/>
    <col min="15617" max="15617" width="11.5703125" style="1" customWidth="1"/>
    <col min="15618" max="15618" width="11.7109375" style="1" customWidth="1"/>
    <col min="15619" max="15620" width="13" style="1" customWidth="1"/>
    <col min="15621" max="15621" width="9.140625" style="1" customWidth="1"/>
    <col min="15622" max="15622" width="10.85546875" style="1" customWidth="1"/>
    <col min="15623" max="15623" width="9.140625" style="1" customWidth="1"/>
    <col min="15624" max="15624" width="10.7109375" style="1" customWidth="1"/>
    <col min="15625" max="15625" width="12.85546875" style="1" customWidth="1"/>
    <col min="15626" max="15854" width="9.140625" style="1"/>
    <col min="15855" max="15855" width="5.7109375" style="1" customWidth="1"/>
    <col min="15856" max="15856" width="27.85546875" style="1" customWidth="1"/>
    <col min="15857" max="15857" width="10" style="1" customWidth="1"/>
    <col min="15858" max="15862" width="9.140625" style="1"/>
    <col min="15863" max="15863" width="14.42578125" style="1" customWidth="1"/>
    <col min="15864" max="15865" width="9.140625" style="1"/>
    <col min="15866" max="15866" width="9.5703125" style="1" bestFit="1" customWidth="1"/>
    <col min="15867" max="15868" width="9.5703125" style="1" customWidth="1"/>
    <col min="15869" max="15869" width="12.85546875" style="1" customWidth="1"/>
    <col min="15870" max="15871" width="9.140625" style="1"/>
    <col min="15872" max="15872" width="11.7109375" style="1" customWidth="1"/>
    <col min="15873" max="15873" width="11.5703125" style="1" customWidth="1"/>
    <col min="15874" max="15874" width="11.7109375" style="1" customWidth="1"/>
    <col min="15875" max="15876" width="13" style="1" customWidth="1"/>
    <col min="15877" max="15877" width="9.140625" style="1" customWidth="1"/>
    <col min="15878" max="15878" width="10.85546875" style="1" customWidth="1"/>
    <col min="15879" max="15879" width="9.140625" style="1" customWidth="1"/>
    <col min="15880" max="15880" width="10.7109375" style="1" customWidth="1"/>
    <col min="15881" max="15881" width="12.85546875" style="1" customWidth="1"/>
    <col min="15882" max="16110" width="9.140625" style="1"/>
    <col min="16111" max="16111" width="5.7109375" style="1" customWidth="1"/>
    <col min="16112" max="16112" width="27.85546875" style="1" customWidth="1"/>
    <col min="16113" max="16113" width="10" style="1" customWidth="1"/>
    <col min="16114" max="16118" width="9.140625" style="1"/>
    <col min="16119" max="16119" width="14.42578125" style="1" customWidth="1"/>
    <col min="16120" max="16121" width="9.140625" style="1"/>
    <col min="16122" max="16122" width="9.5703125" style="1" bestFit="1" customWidth="1"/>
    <col min="16123" max="16124" width="9.5703125" style="1" customWidth="1"/>
    <col min="16125" max="16125" width="12.85546875" style="1" customWidth="1"/>
    <col min="16126" max="16127" width="9.140625" style="1"/>
    <col min="16128" max="16128" width="11.7109375" style="1" customWidth="1"/>
    <col min="16129" max="16129" width="11.5703125" style="1" customWidth="1"/>
    <col min="16130" max="16130" width="11.7109375" style="1" customWidth="1"/>
    <col min="16131" max="16132" width="13" style="1" customWidth="1"/>
    <col min="16133" max="16133" width="9.140625" style="1" customWidth="1"/>
    <col min="16134" max="16134" width="10.85546875" style="1" customWidth="1"/>
    <col min="16135" max="16135" width="9.140625" style="1" customWidth="1"/>
    <col min="16136" max="16136" width="10.7109375" style="1" customWidth="1"/>
    <col min="16137" max="16137" width="12.85546875" style="1" customWidth="1"/>
    <col min="16138" max="16384" width="9.140625" style="1"/>
  </cols>
  <sheetData>
    <row r="1" spans="1:14" ht="15">
      <c r="B1" s="273" t="s">
        <v>345</v>
      </c>
      <c r="C1" s="273"/>
      <c r="D1" s="273"/>
      <c r="E1" s="273"/>
      <c r="F1" s="273"/>
      <c r="G1" s="273"/>
      <c r="H1" s="273"/>
      <c r="I1" s="273"/>
      <c r="J1" s="273"/>
    </row>
    <row r="2" spans="1:14" ht="58.5" customHeight="1">
      <c r="B2" s="274" t="s">
        <v>410</v>
      </c>
      <c r="C2" s="274"/>
      <c r="D2" s="274"/>
      <c r="E2" s="274"/>
      <c r="F2" s="274"/>
      <c r="G2" s="274"/>
      <c r="H2" s="274"/>
      <c r="I2" s="274"/>
      <c r="J2" s="274"/>
    </row>
    <row r="3" spans="1:14" ht="25.5" customHeight="1">
      <c r="B3" s="274" t="s">
        <v>451</v>
      </c>
      <c r="C3" s="274"/>
      <c r="D3" s="274"/>
      <c r="E3" s="274"/>
      <c r="F3" s="274"/>
      <c r="G3" s="274"/>
      <c r="H3" s="274"/>
      <c r="I3" s="274"/>
      <c r="J3" s="274"/>
    </row>
    <row r="4" spans="1:14" ht="50.25" customHeight="1">
      <c r="B4" s="299" t="s">
        <v>305</v>
      </c>
      <c r="C4" s="288"/>
      <c r="D4" s="288"/>
      <c r="E4" s="288"/>
      <c r="F4" s="288"/>
      <c r="G4" s="288"/>
      <c r="H4" s="288"/>
      <c r="I4" s="288"/>
      <c r="J4" s="288"/>
    </row>
    <row r="5" spans="1:14" ht="23.25" customHeight="1">
      <c r="A5" s="291" t="s">
        <v>1</v>
      </c>
      <c r="B5" s="220" t="s">
        <v>2</v>
      </c>
      <c r="C5" s="220" t="s">
        <v>3</v>
      </c>
      <c r="D5" s="293" t="s">
        <v>303</v>
      </c>
      <c r="E5" s="215" t="s">
        <v>282</v>
      </c>
      <c r="F5" s="300" t="s">
        <v>413</v>
      </c>
      <c r="G5" s="300" t="s">
        <v>44</v>
      </c>
      <c r="H5" s="302" t="s">
        <v>400</v>
      </c>
      <c r="I5" s="252" t="s">
        <v>248</v>
      </c>
      <c r="J5" s="254"/>
    </row>
    <row r="6" spans="1:14" s="4" customFormat="1" ht="36.75" customHeight="1">
      <c r="A6" s="292"/>
      <c r="B6" s="221"/>
      <c r="C6" s="221"/>
      <c r="D6" s="294"/>
      <c r="E6" s="216"/>
      <c r="F6" s="301"/>
      <c r="G6" s="301"/>
      <c r="H6" s="303"/>
      <c r="I6" s="2" t="s">
        <v>6</v>
      </c>
      <c r="J6" s="3" t="s">
        <v>7</v>
      </c>
      <c r="K6" s="99"/>
      <c r="L6" s="99" t="s">
        <v>224</v>
      </c>
      <c r="M6" s="99" t="s">
        <v>368</v>
      </c>
      <c r="N6" s="145" t="s">
        <v>393</v>
      </c>
    </row>
    <row r="7" spans="1:14" ht="32.25" customHeight="1">
      <c r="A7" s="10" t="s">
        <v>8</v>
      </c>
      <c r="B7" s="13" t="s">
        <v>302</v>
      </c>
      <c r="C7" s="5" t="s">
        <v>34</v>
      </c>
      <c r="D7" s="5">
        <v>12.5</v>
      </c>
      <c r="E7" s="14">
        <v>302.56</v>
      </c>
      <c r="F7" s="55">
        <v>164.8</v>
      </c>
      <c r="G7" s="105">
        <f>L7*M7*N7</f>
        <v>48767.4</v>
      </c>
      <c r="H7" s="105">
        <f>J7/D13*D15</f>
        <v>1652.3125950473252</v>
      </c>
      <c r="I7" s="14">
        <f>D7*E7</f>
        <v>3782</v>
      </c>
      <c r="J7" s="8">
        <f>I7*12</f>
        <v>45384</v>
      </c>
      <c r="L7" s="27">
        <v>27093</v>
      </c>
      <c r="M7" s="27">
        <v>1.125</v>
      </c>
      <c r="N7" s="27">
        <v>1.6</v>
      </c>
    </row>
    <row r="8" spans="1:14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05">
        <f>J8/D13*D15</f>
        <v>498.99840370429217</v>
      </c>
      <c r="I8" s="14">
        <f>I7*D8/100</f>
        <v>1142.164</v>
      </c>
      <c r="J8" s="8">
        <f>J7*D8/100</f>
        <v>13705.968000000001</v>
      </c>
      <c r="L8" s="97" t="s">
        <v>217</v>
      </c>
      <c r="M8" s="97" t="s">
        <v>280</v>
      </c>
      <c r="N8" s="97" t="s">
        <v>281</v>
      </c>
    </row>
    <row r="9" spans="1:14" ht="33.75" customHeight="1">
      <c r="A9" s="10" t="s">
        <v>11</v>
      </c>
      <c r="B9" s="13" t="s">
        <v>304</v>
      </c>
      <c r="C9" s="15" t="s">
        <v>15</v>
      </c>
      <c r="D9" s="15"/>
      <c r="E9" s="15"/>
      <c r="F9" s="15"/>
      <c r="G9" s="48"/>
      <c r="H9" s="152">
        <f>J9/D13*D15</f>
        <v>420.03632748484921</v>
      </c>
      <c r="I9" s="23">
        <f>J9/12</f>
        <v>961.42666666666673</v>
      </c>
      <c r="J9" s="8">
        <f>L9</f>
        <v>11537.12</v>
      </c>
      <c r="L9" s="97">
        <f>M9+N9</f>
        <v>11537.12</v>
      </c>
      <c r="M9" s="27">
        <v>0</v>
      </c>
      <c r="N9" s="27">
        <v>11537.12</v>
      </c>
    </row>
    <row r="10" spans="1:14" ht="52.5" customHeight="1">
      <c r="A10" s="10" t="s">
        <v>13</v>
      </c>
      <c r="B10" s="13" t="s">
        <v>371</v>
      </c>
      <c r="C10" s="15" t="s">
        <v>15</v>
      </c>
      <c r="D10" s="15"/>
      <c r="E10" s="15"/>
      <c r="F10" s="15"/>
      <c r="G10" s="48"/>
      <c r="H10" s="152">
        <f>J10/D13*D15</f>
        <v>105.0090818712123</v>
      </c>
      <c r="I10" s="23">
        <f>J10/12</f>
        <v>240.35666666666668</v>
      </c>
      <c r="J10" s="8">
        <f>J9*K10/100</f>
        <v>2884.28</v>
      </c>
      <c r="K10" s="100">
        <v>25</v>
      </c>
      <c r="L10" s="96" t="s">
        <v>19</v>
      </c>
    </row>
    <row r="11" spans="1:14" s="21" customFormat="1" ht="32.25" customHeight="1">
      <c r="A11" s="16"/>
      <c r="B11" s="17" t="s">
        <v>279</v>
      </c>
      <c r="C11" s="18" t="s">
        <v>15</v>
      </c>
      <c r="D11" s="18"/>
      <c r="E11" s="18"/>
      <c r="F11" s="18"/>
      <c r="G11" s="104"/>
      <c r="H11" s="104"/>
      <c r="I11" s="53">
        <f>I7+I8+I9+I10</f>
        <v>6125.9473333333335</v>
      </c>
      <c r="J11" s="53">
        <f>J7+J8+J9+J10</f>
        <v>73511.368000000002</v>
      </c>
      <c r="K11" s="97"/>
      <c r="L11" s="97"/>
      <c r="M11" s="97"/>
      <c r="N11" s="97"/>
    </row>
    <row r="12" spans="1:14" ht="32.25" hidden="1" customHeight="1">
      <c r="A12" s="10"/>
      <c r="B12" s="13"/>
      <c r="C12" s="5"/>
      <c r="D12" s="5"/>
      <c r="E12" s="5"/>
      <c r="F12" s="5"/>
      <c r="G12" s="55"/>
      <c r="H12" s="55"/>
      <c r="I12" s="5"/>
      <c r="J12" s="8"/>
    </row>
    <row r="13" spans="1:14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5"/>
      <c r="I13" s="5"/>
      <c r="J13" s="8"/>
    </row>
    <row r="14" spans="1:14" s="28" customFormat="1" ht="38.25" customHeight="1">
      <c r="A14" s="10"/>
      <c r="B14" s="109" t="s">
        <v>24</v>
      </c>
      <c r="C14" s="10" t="s">
        <v>25</v>
      </c>
      <c r="D14" s="92">
        <f>I11/D13</f>
        <v>0.34761487013036146</v>
      </c>
      <c r="E14" s="92"/>
      <c r="F14" s="92"/>
      <c r="G14" s="55"/>
      <c r="H14" s="55"/>
      <c r="I14" s="10"/>
      <c r="J14" s="92"/>
      <c r="K14" s="27"/>
      <c r="L14" s="27"/>
      <c r="M14" s="27"/>
      <c r="N14" s="27"/>
    </row>
    <row r="15" spans="1:14" s="40" customFormat="1" ht="56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641.6</v>
      </c>
      <c r="E15" s="108"/>
      <c r="F15" s="108"/>
      <c r="G15" s="201"/>
      <c r="H15" s="207">
        <f>H7+H8+H9+H10</f>
        <v>2676.3564081076788</v>
      </c>
      <c r="I15" s="133">
        <f>D14*D15</f>
        <v>223.02970067563993</v>
      </c>
      <c r="J15" s="133">
        <f>I15*12</f>
        <v>2676.3564081076793</v>
      </c>
      <c r="K15" s="147">
        <f>H15-J15</f>
        <v>0</v>
      </c>
      <c r="L15" s="97"/>
      <c r="M15" s="97"/>
      <c r="N15" s="97"/>
    </row>
    <row r="16" spans="1:14" ht="54" customHeight="1">
      <c r="B16" s="268" t="s">
        <v>454</v>
      </c>
      <c r="C16" s="268"/>
      <c r="D16" s="268"/>
      <c r="E16" s="268"/>
      <c r="F16" s="268"/>
      <c r="G16" s="268"/>
      <c r="H16" s="268"/>
      <c r="I16" s="268"/>
      <c r="J16" s="268"/>
    </row>
  </sheetData>
  <mergeCells count="14">
    <mergeCell ref="B1:J1"/>
    <mergeCell ref="B2:J2"/>
    <mergeCell ref="B3:J3"/>
    <mergeCell ref="B4:J4"/>
    <mergeCell ref="I5:J5"/>
    <mergeCell ref="H5:H6"/>
    <mergeCell ref="B16:J16"/>
    <mergeCell ref="A5:A6"/>
    <mergeCell ref="B5:B6"/>
    <mergeCell ref="C5:C6"/>
    <mergeCell ref="D5:D6"/>
    <mergeCell ref="G5:G6"/>
    <mergeCell ref="F5:F6"/>
    <mergeCell ref="E5:E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20"/>
  <sheetViews>
    <sheetView topLeftCell="A9" workbookViewId="0">
      <selection activeCell="E13" sqref="E13"/>
    </sheetView>
  </sheetViews>
  <sheetFormatPr defaultRowHeight="38.25" customHeight="1"/>
  <cols>
    <col min="1" max="1" width="5.42578125" style="1" customWidth="1"/>
    <col min="2" max="2" width="45.7109375" style="22" customWidth="1"/>
    <col min="3" max="3" width="10.28515625" style="1" customWidth="1"/>
    <col min="4" max="4" width="12.7109375" style="1" customWidth="1"/>
    <col min="5" max="5" width="11.7109375" style="43" customWidth="1"/>
    <col min="6" max="7" width="11.7109375" style="47" customWidth="1"/>
    <col min="8" max="8" width="13.28515625" style="47" customWidth="1"/>
    <col min="9" max="9" width="13.85546875" style="47" customWidth="1"/>
    <col min="10" max="10" width="15.5703125" style="1" customWidth="1"/>
    <col min="11" max="12" width="9.140625" style="28"/>
    <col min="13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2" width="9.140625" style="1"/>
    <col min="16383" max="16383" width="9.140625" style="1" customWidth="1"/>
    <col min="16384" max="16384" width="9.140625" style="1"/>
  </cols>
  <sheetData>
    <row r="1" spans="1:12" ht="15">
      <c r="B1" s="273" t="s">
        <v>340</v>
      </c>
      <c r="C1" s="273"/>
      <c r="D1" s="273"/>
      <c r="E1" s="273"/>
      <c r="F1" s="273"/>
      <c r="G1" s="273"/>
      <c r="H1" s="273"/>
      <c r="I1" s="273"/>
      <c r="J1" s="273"/>
    </row>
    <row r="2" spans="1:12" ht="39" customHeight="1">
      <c r="B2" s="274" t="s">
        <v>411</v>
      </c>
      <c r="C2" s="274"/>
      <c r="D2" s="274"/>
      <c r="E2" s="274"/>
      <c r="F2" s="274"/>
      <c r="G2" s="274"/>
      <c r="H2" s="274"/>
      <c r="I2" s="274"/>
      <c r="J2" s="274"/>
    </row>
    <row r="3" spans="1:12" ht="25.5" customHeight="1">
      <c r="B3" s="274" t="s">
        <v>451</v>
      </c>
      <c r="C3" s="274"/>
      <c r="D3" s="274"/>
      <c r="E3" s="274"/>
      <c r="F3" s="274"/>
      <c r="G3" s="274"/>
      <c r="H3" s="274"/>
      <c r="I3" s="274"/>
      <c r="J3" s="274"/>
    </row>
    <row r="4" spans="1:12" ht="65.25" customHeight="1">
      <c r="B4" s="299" t="s">
        <v>27</v>
      </c>
      <c r="C4" s="299"/>
      <c r="D4" s="299"/>
      <c r="E4" s="299"/>
      <c r="F4" s="299"/>
      <c r="G4" s="299"/>
      <c r="H4" s="299"/>
      <c r="I4" s="299"/>
      <c r="J4" s="299"/>
    </row>
    <row r="5" spans="1:12" ht="32.450000000000003" customHeight="1">
      <c r="A5" s="304"/>
      <c r="B5" s="220" t="s">
        <v>28</v>
      </c>
      <c r="C5" s="220" t="s">
        <v>3</v>
      </c>
      <c r="D5" s="215" t="s">
        <v>4</v>
      </c>
      <c r="E5" s="215" t="s">
        <v>30</v>
      </c>
      <c r="F5" s="306" t="s">
        <v>467</v>
      </c>
      <c r="G5" s="306" t="s">
        <v>44</v>
      </c>
      <c r="H5" s="302" t="s">
        <v>400</v>
      </c>
      <c r="I5" s="252" t="s">
        <v>5</v>
      </c>
      <c r="J5" s="254"/>
    </row>
    <row r="6" spans="1:12" s="4" customFormat="1" ht="35.450000000000003" customHeight="1">
      <c r="A6" s="305"/>
      <c r="B6" s="221"/>
      <c r="C6" s="221"/>
      <c r="D6" s="216"/>
      <c r="E6" s="216"/>
      <c r="F6" s="307"/>
      <c r="G6" s="307"/>
      <c r="H6" s="303"/>
      <c r="I6" s="3" t="s">
        <v>6</v>
      </c>
      <c r="J6" s="3" t="s">
        <v>7</v>
      </c>
    </row>
    <row r="7" spans="1:12" s="28" customFormat="1" ht="39" customHeight="1">
      <c r="A7" s="32" t="s">
        <v>8</v>
      </c>
      <c r="B7" s="33" t="s">
        <v>32</v>
      </c>
      <c r="C7" s="15"/>
      <c r="D7" s="34"/>
      <c r="E7" s="9"/>
      <c r="F7" s="44"/>
      <c r="G7" s="44"/>
      <c r="H7" s="46">
        <f>J7/D16*D18</f>
        <v>38564.871843293928</v>
      </c>
      <c r="I7" s="8">
        <f>SUM(I8:I11)</f>
        <v>88271.641666666677</v>
      </c>
      <c r="J7" s="8">
        <f>SUM(J8:J11)</f>
        <v>1059259.7000000002</v>
      </c>
      <c r="L7" s="27"/>
    </row>
    <row r="8" spans="1:12" ht="32.25" customHeight="1">
      <c r="A8" s="10" t="s">
        <v>82</v>
      </c>
      <c r="B8" s="13" t="s">
        <v>394</v>
      </c>
      <c r="C8" s="5" t="s">
        <v>46</v>
      </c>
      <c r="D8" s="5">
        <v>365</v>
      </c>
      <c r="E8" s="9">
        <v>2088.84</v>
      </c>
      <c r="F8" s="44">
        <v>30</v>
      </c>
      <c r="G8" s="46">
        <f>2108.84*30</f>
        <v>63265.200000000004</v>
      </c>
      <c r="H8" s="46"/>
      <c r="I8" s="8">
        <f>J8/12</f>
        <v>63535.55000000001</v>
      </c>
      <c r="J8" s="8">
        <f>D8*E8</f>
        <v>762426.60000000009</v>
      </c>
      <c r="L8" s="27"/>
    </row>
    <row r="9" spans="1:12" ht="32.25" customHeight="1">
      <c r="A9" s="10" t="s">
        <v>35</v>
      </c>
      <c r="B9" s="6" t="s">
        <v>41</v>
      </c>
      <c r="C9" s="5" t="s">
        <v>34</v>
      </c>
      <c r="D9" s="12">
        <v>560</v>
      </c>
      <c r="E9" s="9">
        <v>362.63</v>
      </c>
      <c r="F9" s="44">
        <v>164.3</v>
      </c>
      <c r="G9" s="46">
        <v>28728</v>
      </c>
      <c r="H9" s="46"/>
      <c r="I9" s="8">
        <f t="shared" ref="I9:I11" si="0">J9/12</f>
        <v>16922.733333333334</v>
      </c>
      <c r="J9" s="8">
        <f>ROUND(D9*E9,2)</f>
        <v>203072.8</v>
      </c>
      <c r="L9" s="27"/>
    </row>
    <row r="10" spans="1:12" ht="32.25" customHeight="1">
      <c r="A10" s="10" t="s">
        <v>37</v>
      </c>
      <c r="B10" s="6" t="s">
        <v>42</v>
      </c>
      <c r="C10" s="5" t="s">
        <v>34</v>
      </c>
      <c r="D10" s="12">
        <v>235</v>
      </c>
      <c r="E10" s="9">
        <v>398.98</v>
      </c>
      <c r="F10" s="44">
        <v>164.3</v>
      </c>
      <c r="G10" s="44">
        <v>34181.96</v>
      </c>
      <c r="H10" s="44"/>
      <c r="I10" s="8">
        <f t="shared" si="0"/>
        <v>7813.3583333333336</v>
      </c>
      <c r="J10" s="8">
        <f t="shared" ref="J10:J11" si="1">ROUND(D10*E10,2)</f>
        <v>93760.3</v>
      </c>
      <c r="L10" s="27"/>
    </row>
    <row r="11" spans="1:12" ht="32.25" hidden="1" customHeight="1">
      <c r="A11" s="10" t="s">
        <v>38</v>
      </c>
      <c r="B11" s="6" t="s">
        <v>43</v>
      </c>
      <c r="C11" s="5" t="s">
        <v>34</v>
      </c>
      <c r="D11" s="12">
        <v>0</v>
      </c>
      <c r="E11" s="9">
        <f t="shared" ref="E11" si="2">ROUND(G11/F11,2)</f>
        <v>163.22</v>
      </c>
      <c r="F11" s="44">
        <v>164.4</v>
      </c>
      <c r="G11" s="44">
        <v>26832.720000000001</v>
      </c>
      <c r="H11" s="44"/>
      <c r="I11" s="8">
        <f t="shared" si="0"/>
        <v>0</v>
      </c>
      <c r="J11" s="8">
        <f t="shared" si="1"/>
        <v>0</v>
      </c>
      <c r="L11" s="27"/>
    </row>
    <row r="12" spans="1:12" ht="32.25" customHeight="1">
      <c r="A12" s="10" t="s">
        <v>10</v>
      </c>
      <c r="B12" s="13" t="s">
        <v>18</v>
      </c>
      <c r="C12" s="5" t="s">
        <v>19</v>
      </c>
      <c r="D12" s="11">
        <v>30.2</v>
      </c>
      <c r="E12" s="9"/>
      <c r="F12" s="44"/>
      <c r="G12" s="44"/>
      <c r="H12" s="46">
        <f>J12/D16*D18</f>
        <v>11646.591296674764</v>
      </c>
      <c r="I12" s="8">
        <f>I7*D12/100</f>
        <v>26658.035783333336</v>
      </c>
      <c r="J12" s="8">
        <f>J7*D12/100</f>
        <v>319896.42940000002</v>
      </c>
      <c r="K12" s="35"/>
      <c r="L12" s="36"/>
    </row>
    <row r="13" spans="1:12" ht="32.25" customHeight="1">
      <c r="A13" s="10" t="s">
        <v>11</v>
      </c>
      <c r="B13" s="13" t="s">
        <v>276</v>
      </c>
      <c r="C13" s="15" t="s">
        <v>34</v>
      </c>
      <c r="D13" s="12">
        <v>66</v>
      </c>
      <c r="E13" s="8">
        <v>3991.92</v>
      </c>
      <c r="F13" s="44"/>
      <c r="G13" s="44"/>
      <c r="H13" s="46">
        <f>J13/D16*D18</f>
        <v>9592.1333472546939</v>
      </c>
      <c r="I13" s="8">
        <f>J13/12</f>
        <v>21955.56</v>
      </c>
      <c r="J13" s="8">
        <f>D13*E13</f>
        <v>263466.72000000003</v>
      </c>
      <c r="K13" s="100"/>
    </row>
    <row r="14" spans="1:12" s="22" customFormat="1" ht="49.5" customHeight="1">
      <c r="A14" s="10" t="s">
        <v>13</v>
      </c>
      <c r="B14" s="13" t="s">
        <v>291</v>
      </c>
      <c r="C14" s="7" t="s">
        <v>15</v>
      </c>
      <c r="D14" s="5"/>
      <c r="E14" s="9"/>
      <c r="F14" s="44"/>
      <c r="G14" s="44"/>
      <c r="H14" s="46">
        <f>J14/D16*D18</f>
        <v>5784.7307764940897</v>
      </c>
      <c r="I14" s="8">
        <f>J14/12</f>
        <v>13240.746250000004</v>
      </c>
      <c r="J14" s="8">
        <f>J7*K14/100</f>
        <v>158888.95500000005</v>
      </c>
      <c r="K14" s="100">
        <v>15</v>
      </c>
      <c r="L14" s="96" t="s">
        <v>19</v>
      </c>
    </row>
    <row r="15" spans="1:12" s="39" customFormat="1" ht="36" customHeight="1">
      <c r="A15" s="16"/>
      <c r="B15" s="17" t="s">
        <v>277</v>
      </c>
      <c r="C15" s="37" t="s">
        <v>15</v>
      </c>
      <c r="D15" s="18"/>
      <c r="E15" s="38"/>
      <c r="F15" s="45"/>
      <c r="G15" s="45"/>
      <c r="H15" s="45"/>
      <c r="I15" s="19">
        <f>I7+I12+I13+I14</f>
        <v>150125.98370000001</v>
      </c>
      <c r="J15" s="19">
        <f>J7+J12+J13+J14</f>
        <v>1801511.8044000003</v>
      </c>
      <c r="K15" s="40"/>
      <c r="L15" s="41"/>
    </row>
    <row r="16" spans="1:12" s="22" customFormat="1" ht="35.25" customHeight="1">
      <c r="A16" s="10"/>
      <c r="B16" s="13" t="s">
        <v>23</v>
      </c>
      <c r="C16" s="7" t="s">
        <v>9</v>
      </c>
      <c r="D16" s="5">
        <v>17622.8</v>
      </c>
      <c r="E16" s="9"/>
      <c r="F16" s="44"/>
      <c r="G16" s="44"/>
      <c r="H16" s="44"/>
      <c r="I16" s="44"/>
      <c r="J16" s="42"/>
      <c r="K16" s="28"/>
      <c r="L16" s="28"/>
    </row>
    <row r="17" spans="1:12" s="22" customFormat="1" ht="45.75" customHeight="1">
      <c r="A17" s="10"/>
      <c r="B17" s="13" t="s">
        <v>24</v>
      </c>
      <c r="C17" s="7" t="s">
        <v>25</v>
      </c>
      <c r="D17" s="14">
        <f>I15/D16</f>
        <v>8.5188496549923975</v>
      </c>
      <c r="E17" s="9"/>
      <c r="F17" s="44"/>
      <c r="G17" s="44"/>
      <c r="H17" s="44"/>
      <c r="I17" s="44"/>
      <c r="J17" s="8"/>
      <c r="K17" s="28"/>
      <c r="L17" s="28"/>
    </row>
    <row r="18" spans="1:12" s="39" customFormat="1" ht="52.5" customHeight="1">
      <c r="A18" s="16"/>
      <c r="B18" s="208" t="str">
        <f>'1.2.4. Электрооборудование'!B13</f>
        <v>Расходы по многоквартирному дому по адресу: с.Чечеул, ул.Новая, д.6А</v>
      </c>
      <c r="C18" s="204" t="s">
        <v>9</v>
      </c>
      <c r="D18" s="129">
        <f>'1.2.4. Электрооборудование'!D13</f>
        <v>641.6</v>
      </c>
      <c r="E18" s="202"/>
      <c r="F18" s="205"/>
      <c r="G18" s="205"/>
      <c r="H18" s="209">
        <f>H7+H12+H13+H14</f>
        <v>65588.327263717481</v>
      </c>
      <c r="I18" s="202">
        <f>D17*D18</f>
        <v>5465.6939386431222</v>
      </c>
      <c r="J18" s="202">
        <f>I18*12</f>
        <v>65588.327263717467</v>
      </c>
      <c r="K18" s="147">
        <f>H18-J18</f>
        <v>0</v>
      </c>
      <c r="L18" s="40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44"/>
      <c r="I19" s="44"/>
      <c r="J19" s="8"/>
    </row>
    <row r="20" spans="1:12" ht="54" customHeight="1">
      <c r="B20" s="268" t="s">
        <v>453</v>
      </c>
      <c r="C20" s="268"/>
      <c r="D20" s="268"/>
      <c r="E20" s="268"/>
      <c r="F20" s="268"/>
      <c r="G20" s="268"/>
      <c r="H20" s="268"/>
      <c r="I20" s="268"/>
      <c r="J20" s="268"/>
    </row>
  </sheetData>
  <mergeCells count="14">
    <mergeCell ref="B1:J1"/>
    <mergeCell ref="B2:J2"/>
    <mergeCell ref="B3:J3"/>
    <mergeCell ref="B4:J4"/>
    <mergeCell ref="I5:J5"/>
    <mergeCell ref="F5:F6"/>
    <mergeCell ref="G5:G6"/>
    <mergeCell ref="H5:H6"/>
    <mergeCell ref="B20:J20"/>
    <mergeCell ref="A5:A6"/>
    <mergeCell ref="B5:B6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22"/>
  <sheetViews>
    <sheetView topLeftCell="A13" workbookViewId="0">
      <selection activeCell="G15" sqref="G15"/>
    </sheetView>
  </sheetViews>
  <sheetFormatPr defaultRowHeight="38.25" customHeight="1"/>
  <cols>
    <col min="1" max="1" width="5.42578125" style="1" customWidth="1"/>
    <col min="2" max="2" width="47.7109375" style="22" customWidth="1"/>
    <col min="3" max="3" width="9.42578125" style="1" customWidth="1"/>
    <col min="4" max="4" width="11.28515625" style="1" customWidth="1"/>
    <col min="5" max="5" width="12.5703125" style="54" hidden="1" customWidth="1"/>
    <col min="6" max="6" width="13.140625" style="43" customWidth="1"/>
    <col min="7" max="7" width="14.28515625" style="1" customWidth="1"/>
    <col min="8" max="8" width="10.7109375" style="28" customWidth="1"/>
    <col min="9" max="9" width="16" style="27" customWidth="1"/>
    <col min="10" max="10" width="15.28515625" style="28" customWidth="1"/>
    <col min="11" max="11" width="13.42578125" style="28" customWidth="1"/>
    <col min="12" max="12" width="9.140625" style="28"/>
    <col min="13" max="233" width="9.140625" style="1"/>
    <col min="234" max="234" width="5.7109375" style="1" customWidth="1"/>
    <col min="235" max="235" width="27.85546875" style="1" customWidth="1"/>
    <col min="236" max="236" width="10" style="1" customWidth="1"/>
    <col min="237" max="241" width="9.140625" style="1"/>
    <col min="242" max="242" width="14.42578125" style="1" customWidth="1"/>
    <col min="243" max="244" width="9.140625" style="1"/>
    <col min="245" max="245" width="9.5703125" style="1" bestFit="1" customWidth="1"/>
    <col min="246" max="247" width="9.5703125" style="1" customWidth="1"/>
    <col min="248" max="248" width="12.85546875" style="1" customWidth="1"/>
    <col min="249" max="250" width="9.140625" style="1"/>
    <col min="251" max="251" width="11.7109375" style="1" customWidth="1"/>
    <col min="252" max="252" width="11.5703125" style="1" customWidth="1"/>
    <col min="253" max="253" width="11.7109375" style="1" customWidth="1"/>
    <col min="254" max="255" width="13" style="1" customWidth="1"/>
    <col min="256" max="256" width="9.140625" style="1" customWidth="1"/>
    <col min="257" max="257" width="10.85546875" style="1" customWidth="1"/>
    <col min="258" max="258" width="9.140625" style="1" customWidth="1"/>
    <col min="259" max="259" width="10.7109375" style="1" customWidth="1"/>
    <col min="260" max="260" width="12.85546875" style="1" customWidth="1"/>
    <col min="261" max="489" width="9.140625" style="1"/>
    <col min="490" max="490" width="5.7109375" style="1" customWidth="1"/>
    <col min="491" max="491" width="27.85546875" style="1" customWidth="1"/>
    <col min="492" max="492" width="10" style="1" customWidth="1"/>
    <col min="493" max="497" width="9.140625" style="1"/>
    <col min="498" max="498" width="14.42578125" style="1" customWidth="1"/>
    <col min="499" max="500" width="9.140625" style="1"/>
    <col min="501" max="501" width="9.5703125" style="1" bestFit="1" customWidth="1"/>
    <col min="502" max="503" width="9.5703125" style="1" customWidth="1"/>
    <col min="504" max="504" width="12.85546875" style="1" customWidth="1"/>
    <col min="505" max="506" width="9.140625" style="1"/>
    <col min="507" max="507" width="11.7109375" style="1" customWidth="1"/>
    <col min="508" max="508" width="11.5703125" style="1" customWidth="1"/>
    <col min="509" max="509" width="11.7109375" style="1" customWidth="1"/>
    <col min="510" max="511" width="13" style="1" customWidth="1"/>
    <col min="512" max="512" width="9.140625" style="1" customWidth="1"/>
    <col min="513" max="513" width="10.85546875" style="1" customWidth="1"/>
    <col min="514" max="514" width="9.140625" style="1" customWidth="1"/>
    <col min="515" max="515" width="10.7109375" style="1" customWidth="1"/>
    <col min="516" max="516" width="12.85546875" style="1" customWidth="1"/>
    <col min="517" max="745" width="9.140625" style="1"/>
    <col min="746" max="746" width="5.7109375" style="1" customWidth="1"/>
    <col min="747" max="747" width="27.85546875" style="1" customWidth="1"/>
    <col min="748" max="748" width="10" style="1" customWidth="1"/>
    <col min="749" max="753" width="9.140625" style="1"/>
    <col min="754" max="754" width="14.42578125" style="1" customWidth="1"/>
    <col min="755" max="756" width="9.140625" style="1"/>
    <col min="757" max="757" width="9.5703125" style="1" bestFit="1" customWidth="1"/>
    <col min="758" max="759" width="9.5703125" style="1" customWidth="1"/>
    <col min="760" max="760" width="12.85546875" style="1" customWidth="1"/>
    <col min="761" max="762" width="9.140625" style="1"/>
    <col min="763" max="763" width="11.7109375" style="1" customWidth="1"/>
    <col min="764" max="764" width="11.5703125" style="1" customWidth="1"/>
    <col min="765" max="765" width="11.7109375" style="1" customWidth="1"/>
    <col min="766" max="767" width="13" style="1" customWidth="1"/>
    <col min="768" max="768" width="9.140625" style="1" customWidth="1"/>
    <col min="769" max="769" width="10.85546875" style="1" customWidth="1"/>
    <col min="770" max="770" width="9.140625" style="1" customWidth="1"/>
    <col min="771" max="771" width="10.7109375" style="1" customWidth="1"/>
    <col min="772" max="772" width="12.85546875" style="1" customWidth="1"/>
    <col min="773" max="1001" width="9.140625" style="1"/>
    <col min="1002" max="1002" width="5.7109375" style="1" customWidth="1"/>
    <col min="1003" max="1003" width="27.85546875" style="1" customWidth="1"/>
    <col min="1004" max="1004" width="10" style="1" customWidth="1"/>
    <col min="1005" max="1009" width="9.140625" style="1"/>
    <col min="1010" max="1010" width="14.42578125" style="1" customWidth="1"/>
    <col min="1011" max="1012" width="9.140625" style="1"/>
    <col min="1013" max="1013" width="9.5703125" style="1" bestFit="1" customWidth="1"/>
    <col min="1014" max="1015" width="9.5703125" style="1" customWidth="1"/>
    <col min="1016" max="1016" width="12.85546875" style="1" customWidth="1"/>
    <col min="1017" max="1018" width="9.140625" style="1"/>
    <col min="1019" max="1019" width="11.7109375" style="1" customWidth="1"/>
    <col min="1020" max="1020" width="11.5703125" style="1" customWidth="1"/>
    <col min="1021" max="1021" width="11.7109375" style="1" customWidth="1"/>
    <col min="1022" max="1023" width="13" style="1" customWidth="1"/>
    <col min="1024" max="1024" width="9.140625" style="1" customWidth="1"/>
    <col min="1025" max="1025" width="10.85546875" style="1" customWidth="1"/>
    <col min="1026" max="1026" width="9.140625" style="1" customWidth="1"/>
    <col min="1027" max="1027" width="10.7109375" style="1" customWidth="1"/>
    <col min="1028" max="1028" width="12.85546875" style="1" customWidth="1"/>
    <col min="1029" max="1257" width="9.140625" style="1"/>
    <col min="1258" max="1258" width="5.7109375" style="1" customWidth="1"/>
    <col min="1259" max="1259" width="27.85546875" style="1" customWidth="1"/>
    <col min="1260" max="1260" width="10" style="1" customWidth="1"/>
    <col min="1261" max="1265" width="9.140625" style="1"/>
    <col min="1266" max="1266" width="14.42578125" style="1" customWidth="1"/>
    <col min="1267" max="1268" width="9.140625" style="1"/>
    <col min="1269" max="1269" width="9.5703125" style="1" bestFit="1" customWidth="1"/>
    <col min="1270" max="1271" width="9.5703125" style="1" customWidth="1"/>
    <col min="1272" max="1272" width="12.85546875" style="1" customWidth="1"/>
    <col min="1273" max="1274" width="9.140625" style="1"/>
    <col min="1275" max="1275" width="11.7109375" style="1" customWidth="1"/>
    <col min="1276" max="1276" width="11.5703125" style="1" customWidth="1"/>
    <col min="1277" max="1277" width="11.7109375" style="1" customWidth="1"/>
    <col min="1278" max="1279" width="13" style="1" customWidth="1"/>
    <col min="1280" max="1280" width="9.140625" style="1" customWidth="1"/>
    <col min="1281" max="1281" width="10.85546875" style="1" customWidth="1"/>
    <col min="1282" max="1282" width="9.140625" style="1" customWidth="1"/>
    <col min="1283" max="1283" width="10.7109375" style="1" customWidth="1"/>
    <col min="1284" max="1284" width="12.85546875" style="1" customWidth="1"/>
    <col min="1285" max="1513" width="9.140625" style="1"/>
    <col min="1514" max="1514" width="5.7109375" style="1" customWidth="1"/>
    <col min="1515" max="1515" width="27.85546875" style="1" customWidth="1"/>
    <col min="1516" max="1516" width="10" style="1" customWidth="1"/>
    <col min="1517" max="1521" width="9.140625" style="1"/>
    <col min="1522" max="1522" width="14.42578125" style="1" customWidth="1"/>
    <col min="1523" max="1524" width="9.140625" style="1"/>
    <col min="1525" max="1525" width="9.5703125" style="1" bestFit="1" customWidth="1"/>
    <col min="1526" max="1527" width="9.5703125" style="1" customWidth="1"/>
    <col min="1528" max="1528" width="12.85546875" style="1" customWidth="1"/>
    <col min="1529" max="1530" width="9.140625" style="1"/>
    <col min="1531" max="1531" width="11.7109375" style="1" customWidth="1"/>
    <col min="1532" max="1532" width="11.5703125" style="1" customWidth="1"/>
    <col min="1533" max="1533" width="11.7109375" style="1" customWidth="1"/>
    <col min="1534" max="1535" width="13" style="1" customWidth="1"/>
    <col min="1536" max="1536" width="9.140625" style="1" customWidth="1"/>
    <col min="1537" max="1537" width="10.85546875" style="1" customWidth="1"/>
    <col min="1538" max="1538" width="9.140625" style="1" customWidth="1"/>
    <col min="1539" max="1539" width="10.7109375" style="1" customWidth="1"/>
    <col min="1540" max="1540" width="12.85546875" style="1" customWidth="1"/>
    <col min="1541" max="1769" width="9.140625" style="1"/>
    <col min="1770" max="1770" width="5.7109375" style="1" customWidth="1"/>
    <col min="1771" max="1771" width="27.85546875" style="1" customWidth="1"/>
    <col min="1772" max="1772" width="10" style="1" customWidth="1"/>
    <col min="1773" max="1777" width="9.140625" style="1"/>
    <col min="1778" max="1778" width="14.42578125" style="1" customWidth="1"/>
    <col min="1779" max="1780" width="9.140625" style="1"/>
    <col min="1781" max="1781" width="9.5703125" style="1" bestFit="1" customWidth="1"/>
    <col min="1782" max="1783" width="9.5703125" style="1" customWidth="1"/>
    <col min="1784" max="1784" width="12.85546875" style="1" customWidth="1"/>
    <col min="1785" max="1786" width="9.140625" style="1"/>
    <col min="1787" max="1787" width="11.7109375" style="1" customWidth="1"/>
    <col min="1788" max="1788" width="11.5703125" style="1" customWidth="1"/>
    <col min="1789" max="1789" width="11.7109375" style="1" customWidth="1"/>
    <col min="1790" max="1791" width="13" style="1" customWidth="1"/>
    <col min="1792" max="1792" width="9.140625" style="1" customWidth="1"/>
    <col min="1793" max="1793" width="10.85546875" style="1" customWidth="1"/>
    <col min="1794" max="1794" width="9.140625" style="1" customWidth="1"/>
    <col min="1795" max="1795" width="10.7109375" style="1" customWidth="1"/>
    <col min="1796" max="1796" width="12.85546875" style="1" customWidth="1"/>
    <col min="1797" max="2025" width="9.140625" style="1"/>
    <col min="2026" max="2026" width="5.7109375" style="1" customWidth="1"/>
    <col min="2027" max="2027" width="27.85546875" style="1" customWidth="1"/>
    <col min="2028" max="2028" width="10" style="1" customWidth="1"/>
    <col min="2029" max="2033" width="9.140625" style="1"/>
    <col min="2034" max="2034" width="14.42578125" style="1" customWidth="1"/>
    <col min="2035" max="2036" width="9.140625" style="1"/>
    <col min="2037" max="2037" width="9.5703125" style="1" bestFit="1" customWidth="1"/>
    <col min="2038" max="2039" width="9.5703125" style="1" customWidth="1"/>
    <col min="2040" max="2040" width="12.85546875" style="1" customWidth="1"/>
    <col min="2041" max="2042" width="9.140625" style="1"/>
    <col min="2043" max="2043" width="11.7109375" style="1" customWidth="1"/>
    <col min="2044" max="2044" width="11.5703125" style="1" customWidth="1"/>
    <col min="2045" max="2045" width="11.7109375" style="1" customWidth="1"/>
    <col min="2046" max="2047" width="13" style="1" customWidth="1"/>
    <col min="2048" max="2048" width="9.140625" style="1" customWidth="1"/>
    <col min="2049" max="2049" width="10.85546875" style="1" customWidth="1"/>
    <col min="2050" max="2050" width="9.140625" style="1" customWidth="1"/>
    <col min="2051" max="2051" width="10.7109375" style="1" customWidth="1"/>
    <col min="2052" max="2052" width="12.85546875" style="1" customWidth="1"/>
    <col min="2053" max="2281" width="9.140625" style="1"/>
    <col min="2282" max="2282" width="5.7109375" style="1" customWidth="1"/>
    <col min="2283" max="2283" width="27.85546875" style="1" customWidth="1"/>
    <col min="2284" max="2284" width="10" style="1" customWidth="1"/>
    <col min="2285" max="2289" width="9.140625" style="1"/>
    <col min="2290" max="2290" width="14.42578125" style="1" customWidth="1"/>
    <col min="2291" max="2292" width="9.140625" style="1"/>
    <col min="2293" max="2293" width="9.5703125" style="1" bestFit="1" customWidth="1"/>
    <col min="2294" max="2295" width="9.5703125" style="1" customWidth="1"/>
    <col min="2296" max="2296" width="12.85546875" style="1" customWidth="1"/>
    <col min="2297" max="2298" width="9.140625" style="1"/>
    <col min="2299" max="2299" width="11.7109375" style="1" customWidth="1"/>
    <col min="2300" max="2300" width="11.5703125" style="1" customWidth="1"/>
    <col min="2301" max="2301" width="11.7109375" style="1" customWidth="1"/>
    <col min="2302" max="2303" width="13" style="1" customWidth="1"/>
    <col min="2304" max="2304" width="9.140625" style="1" customWidth="1"/>
    <col min="2305" max="2305" width="10.85546875" style="1" customWidth="1"/>
    <col min="2306" max="2306" width="9.140625" style="1" customWidth="1"/>
    <col min="2307" max="2307" width="10.7109375" style="1" customWidth="1"/>
    <col min="2308" max="2308" width="12.85546875" style="1" customWidth="1"/>
    <col min="2309" max="2537" width="9.140625" style="1"/>
    <col min="2538" max="2538" width="5.7109375" style="1" customWidth="1"/>
    <col min="2539" max="2539" width="27.85546875" style="1" customWidth="1"/>
    <col min="2540" max="2540" width="10" style="1" customWidth="1"/>
    <col min="2541" max="2545" width="9.140625" style="1"/>
    <col min="2546" max="2546" width="14.42578125" style="1" customWidth="1"/>
    <col min="2547" max="2548" width="9.140625" style="1"/>
    <col min="2549" max="2549" width="9.5703125" style="1" bestFit="1" customWidth="1"/>
    <col min="2550" max="2551" width="9.5703125" style="1" customWidth="1"/>
    <col min="2552" max="2552" width="12.85546875" style="1" customWidth="1"/>
    <col min="2553" max="2554" width="9.140625" style="1"/>
    <col min="2555" max="2555" width="11.7109375" style="1" customWidth="1"/>
    <col min="2556" max="2556" width="11.5703125" style="1" customWidth="1"/>
    <col min="2557" max="2557" width="11.7109375" style="1" customWidth="1"/>
    <col min="2558" max="2559" width="13" style="1" customWidth="1"/>
    <col min="2560" max="2560" width="9.140625" style="1" customWidth="1"/>
    <col min="2561" max="2561" width="10.85546875" style="1" customWidth="1"/>
    <col min="2562" max="2562" width="9.140625" style="1" customWidth="1"/>
    <col min="2563" max="2563" width="10.7109375" style="1" customWidth="1"/>
    <col min="2564" max="2564" width="12.85546875" style="1" customWidth="1"/>
    <col min="2565" max="2793" width="9.140625" style="1"/>
    <col min="2794" max="2794" width="5.7109375" style="1" customWidth="1"/>
    <col min="2795" max="2795" width="27.85546875" style="1" customWidth="1"/>
    <col min="2796" max="2796" width="10" style="1" customWidth="1"/>
    <col min="2797" max="2801" width="9.140625" style="1"/>
    <col min="2802" max="2802" width="14.42578125" style="1" customWidth="1"/>
    <col min="2803" max="2804" width="9.140625" style="1"/>
    <col min="2805" max="2805" width="9.5703125" style="1" bestFit="1" customWidth="1"/>
    <col min="2806" max="2807" width="9.5703125" style="1" customWidth="1"/>
    <col min="2808" max="2808" width="12.85546875" style="1" customWidth="1"/>
    <col min="2809" max="2810" width="9.140625" style="1"/>
    <col min="2811" max="2811" width="11.7109375" style="1" customWidth="1"/>
    <col min="2812" max="2812" width="11.5703125" style="1" customWidth="1"/>
    <col min="2813" max="2813" width="11.7109375" style="1" customWidth="1"/>
    <col min="2814" max="2815" width="13" style="1" customWidth="1"/>
    <col min="2816" max="2816" width="9.140625" style="1" customWidth="1"/>
    <col min="2817" max="2817" width="10.85546875" style="1" customWidth="1"/>
    <col min="2818" max="2818" width="9.140625" style="1" customWidth="1"/>
    <col min="2819" max="2819" width="10.7109375" style="1" customWidth="1"/>
    <col min="2820" max="2820" width="12.85546875" style="1" customWidth="1"/>
    <col min="2821" max="3049" width="9.140625" style="1"/>
    <col min="3050" max="3050" width="5.7109375" style="1" customWidth="1"/>
    <col min="3051" max="3051" width="27.85546875" style="1" customWidth="1"/>
    <col min="3052" max="3052" width="10" style="1" customWidth="1"/>
    <col min="3053" max="3057" width="9.140625" style="1"/>
    <col min="3058" max="3058" width="14.42578125" style="1" customWidth="1"/>
    <col min="3059" max="3060" width="9.140625" style="1"/>
    <col min="3061" max="3061" width="9.5703125" style="1" bestFit="1" customWidth="1"/>
    <col min="3062" max="3063" width="9.5703125" style="1" customWidth="1"/>
    <col min="3064" max="3064" width="12.85546875" style="1" customWidth="1"/>
    <col min="3065" max="3066" width="9.140625" style="1"/>
    <col min="3067" max="3067" width="11.7109375" style="1" customWidth="1"/>
    <col min="3068" max="3068" width="11.5703125" style="1" customWidth="1"/>
    <col min="3069" max="3069" width="11.7109375" style="1" customWidth="1"/>
    <col min="3070" max="3071" width="13" style="1" customWidth="1"/>
    <col min="3072" max="3072" width="9.140625" style="1" customWidth="1"/>
    <col min="3073" max="3073" width="10.85546875" style="1" customWidth="1"/>
    <col min="3074" max="3074" width="9.140625" style="1" customWidth="1"/>
    <col min="3075" max="3075" width="10.7109375" style="1" customWidth="1"/>
    <col min="3076" max="3076" width="12.85546875" style="1" customWidth="1"/>
    <col min="3077" max="3305" width="9.140625" style="1"/>
    <col min="3306" max="3306" width="5.7109375" style="1" customWidth="1"/>
    <col min="3307" max="3307" width="27.85546875" style="1" customWidth="1"/>
    <col min="3308" max="3308" width="10" style="1" customWidth="1"/>
    <col min="3309" max="3313" width="9.140625" style="1"/>
    <col min="3314" max="3314" width="14.42578125" style="1" customWidth="1"/>
    <col min="3315" max="3316" width="9.140625" style="1"/>
    <col min="3317" max="3317" width="9.5703125" style="1" bestFit="1" customWidth="1"/>
    <col min="3318" max="3319" width="9.5703125" style="1" customWidth="1"/>
    <col min="3320" max="3320" width="12.85546875" style="1" customWidth="1"/>
    <col min="3321" max="3322" width="9.140625" style="1"/>
    <col min="3323" max="3323" width="11.7109375" style="1" customWidth="1"/>
    <col min="3324" max="3324" width="11.5703125" style="1" customWidth="1"/>
    <col min="3325" max="3325" width="11.7109375" style="1" customWidth="1"/>
    <col min="3326" max="3327" width="13" style="1" customWidth="1"/>
    <col min="3328" max="3328" width="9.140625" style="1" customWidth="1"/>
    <col min="3329" max="3329" width="10.85546875" style="1" customWidth="1"/>
    <col min="3330" max="3330" width="9.140625" style="1" customWidth="1"/>
    <col min="3331" max="3331" width="10.7109375" style="1" customWidth="1"/>
    <col min="3332" max="3332" width="12.85546875" style="1" customWidth="1"/>
    <col min="3333" max="3561" width="9.140625" style="1"/>
    <col min="3562" max="3562" width="5.7109375" style="1" customWidth="1"/>
    <col min="3563" max="3563" width="27.85546875" style="1" customWidth="1"/>
    <col min="3564" max="3564" width="10" style="1" customWidth="1"/>
    <col min="3565" max="3569" width="9.140625" style="1"/>
    <col min="3570" max="3570" width="14.42578125" style="1" customWidth="1"/>
    <col min="3571" max="3572" width="9.140625" style="1"/>
    <col min="3573" max="3573" width="9.5703125" style="1" bestFit="1" customWidth="1"/>
    <col min="3574" max="3575" width="9.5703125" style="1" customWidth="1"/>
    <col min="3576" max="3576" width="12.85546875" style="1" customWidth="1"/>
    <col min="3577" max="3578" width="9.140625" style="1"/>
    <col min="3579" max="3579" width="11.7109375" style="1" customWidth="1"/>
    <col min="3580" max="3580" width="11.5703125" style="1" customWidth="1"/>
    <col min="3581" max="3581" width="11.7109375" style="1" customWidth="1"/>
    <col min="3582" max="3583" width="13" style="1" customWidth="1"/>
    <col min="3584" max="3584" width="9.140625" style="1" customWidth="1"/>
    <col min="3585" max="3585" width="10.85546875" style="1" customWidth="1"/>
    <col min="3586" max="3586" width="9.140625" style="1" customWidth="1"/>
    <col min="3587" max="3587" width="10.7109375" style="1" customWidth="1"/>
    <col min="3588" max="3588" width="12.85546875" style="1" customWidth="1"/>
    <col min="3589" max="3817" width="9.140625" style="1"/>
    <col min="3818" max="3818" width="5.7109375" style="1" customWidth="1"/>
    <col min="3819" max="3819" width="27.85546875" style="1" customWidth="1"/>
    <col min="3820" max="3820" width="10" style="1" customWidth="1"/>
    <col min="3821" max="3825" width="9.140625" style="1"/>
    <col min="3826" max="3826" width="14.42578125" style="1" customWidth="1"/>
    <col min="3827" max="3828" width="9.140625" style="1"/>
    <col min="3829" max="3829" width="9.5703125" style="1" bestFit="1" customWidth="1"/>
    <col min="3830" max="3831" width="9.5703125" style="1" customWidth="1"/>
    <col min="3832" max="3832" width="12.85546875" style="1" customWidth="1"/>
    <col min="3833" max="3834" width="9.140625" style="1"/>
    <col min="3835" max="3835" width="11.7109375" style="1" customWidth="1"/>
    <col min="3836" max="3836" width="11.5703125" style="1" customWidth="1"/>
    <col min="3837" max="3837" width="11.7109375" style="1" customWidth="1"/>
    <col min="3838" max="3839" width="13" style="1" customWidth="1"/>
    <col min="3840" max="3840" width="9.140625" style="1" customWidth="1"/>
    <col min="3841" max="3841" width="10.85546875" style="1" customWidth="1"/>
    <col min="3842" max="3842" width="9.140625" style="1" customWidth="1"/>
    <col min="3843" max="3843" width="10.7109375" style="1" customWidth="1"/>
    <col min="3844" max="3844" width="12.85546875" style="1" customWidth="1"/>
    <col min="3845" max="4073" width="9.140625" style="1"/>
    <col min="4074" max="4074" width="5.7109375" style="1" customWidth="1"/>
    <col min="4075" max="4075" width="27.85546875" style="1" customWidth="1"/>
    <col min="4076" max="4076" width="10" style="1" customWidth="1"/>
    <col min="4077" max="4081" width="9.140625" style="1"/>
    <col min="4082" max="4082" width="14.42578125" style="1" customWidth="1"/>
    <col min="4083" max="4084" width="9.140625" style="1"/>
    <col min="4085" max="4085" width="9.5703125" style="1" bestFit="1" customWidth="1"/>
    <col min="4086" max="4087" width="9.5703125" style="1" customWidth="1"/>
    <col min="4088" max="4088" width="12.85546875" style="1" customWidth="1"/>
    <col min="4089" max="4090" width="9.140625" style="1"/>
    <col min="4091" max="4091" width="11.7109375" style="1" customWidth="1"/>
    <col min="4092" max="4092" width="11.5703125" style="1" customWidth="1"/>
    <col min="4093" max="4093" width="11.7109375" style="1" customWidth="1"/>
    <col min="4094" max="4095" width="13" style="1" customWidth="1"/>
    <col min="4096" max="4096" width="9.140625" style="1" customWidth="1"/>
    <col min="4097" max="4097" width="10.85546875" style="1" customWidth="1"/>
    <col min="4098" max="4098" width="9.140625" style="1" customWidth="1"/>
    <col min="4099" max="4099" width="10.7109375" style="1" customWidth="1"/>
    <col min="4100" max="4100" width="12.85546875" style="1" customWidth="1"/>
    <col min="4101" max="4329" width="9.140625" style="1"/>
    <col min="4330" max="4330" width="5.7109375" style="1" customWidth="1"/>
    <col min="4331" max="4331" width="27.85546875" style="1" customWidth="1"/>
    <col min="4332" max="4332" width="10" style="1" customWidth="1"/>
    <col min="4333" max="4337" width="9.140625" style="1"/>
    <col min="4338" max="4338" width="14.42578125" style="1" customWidth="1"/>
    <col min="4339" max="4340" width="9.140625" style="1"/>
    <col min="4341" max="4341" width="9.5703125" style="1" bestFit="1" customWidth="1"/>
    <col min="4342" max="4343" width="9.5703125" style="1" customWidth="1"/>
    <col min="4344" max="4344" width="12.85546875" style="1" customWidth="1"/>
    <col min="4345" max="4346" width="9.140625" style="1"/>
    <col min="4347" max="4347" width="11.7109375" style="1" customWidth="1"/>
    <col min="4348" max="4348" width="11.5703125" style="1" customWidth="1"/>
    <col min="4349" max="4349" width="11.7109375" style="1" customWidth="1"/>
    <col min="4350" max="4351" width="13" style="1" customWidth="1"/>
    <col min="4352" max="4352" width="9.140625" style="1" customWidth="1"/>
    <col min="4353" max="4353" width="10.85546875" style="1" customWidth="1"/>
    <col min="4354" max="4354" width="9.140625" style="1" customWidth="1"/>
    <col min="4355" max="4355" width="10.7109375" style="1" customWidth="1"/>
    <col min="4356" max="4356" width="12.85546875" style="1" customWidth="1"/>
    <col min="4357" max="4585" width="9.140625" style="1"/>
    <col min="4586" max="4586" width="5.7109375" style="1" customWidth="1"/>
    <col min="4587" max="4587" width="27.85546875" style="1" customWidth="1"/>
    <col min="4588" max="4588" width="10" style="1" customWidth="1"/>
    <col min="4589" max="4593" width="9.140625" style="1"/>
    <col min="4594" max="4594" width="14.42578125" style="1" customWidth="1"/>
    <col min="4595" max="4596" width="9.140625" style="1"/>
    <col min="4597" max="4597" width="9.5703125" style="1" bestFit="1" customWidth="1"/>
    <col min="4598" max="4599" width="9.5703125" style="1" customWidth="1"/>
    <col min="4600" max="4600" width="12.85546875" style="1" customWidth="1"/>
    <col min="4601" max="4602" width="9.140625" style="1"/>
    <col min="4603" max="4603" width="11.7109375" style="1" customWidth="1"/>
    <col min="4604" max="4604" width="11.5703125" style="1" customWidth="1"/>
    <col min="4605" max="4605" width="11.7109375" style="1" customWidth="1"/>
    <col min="4606" max="4607" width="13" style="1" customWidth="1"/>
    <col min="4608" max="4608" width="9.140625" style="1" customWidth="1"/>
    <col min="4609" max="4609" width="10.85546875" style="1" customWidth="1"/>
    <col min="4610" max="4610" width="9.140625" style="1" customWidth="1"/>
    <col min="4611" max="4611" width="10.7109375" style="1" customWidth="1"/>
    <col min="4612" max="4612" width="12.85546875" style="1" customWidth="1"/>
    <col min="4613" max="4841" width="9.140625" style="1"/>
    <col min="4842" max="4842" width="5.7109375" style="1" customWidth="1"/>
    <col min="4843" max="4843" width="27.85546875" style="1" customWidth="1"/>
    <col min="4844" max="4844" width="10" style="1" customWidth="1"/>
    <col min="4845" max="4849" width="9.140625" style="1"/>
    <col min="4850" max="4850" width="14.42578125" style="1" customWidth="1"/>
    <col min="4851" max="4852" width="9.140625" style="1"/>
    <col min="4853" max="4853" width="9.5703125" style="1" bestFit="1" customWidth="1"/>
    <col min="4854" max="4855" width="9.5703125" style="1" customWidth="1"/>
    <col min="4856" max="4856" width="12.85546875" style="1" customWidth="1"/>
    <col min="4857" max="4858" width="9.140625" style="1"/>
    <col min="4859" max="4859" width="11.7109375" style="1" customWidth="1"/>
    <col min="4860" max="4860" width="11.5703125" style="1" customWidth="1"/>
    <col min="4861" max="4861" width="11.7109375" style="1" customWidth="1"/>
    <col min="4862" max="4863" width="13" style="1" customWidth="1"/>
    <col min="4864" max="4864" width="9.140625" style="1" customWidth="1"/>
    <col min="4865" max="4865" width="10.85546875" style="1" customWidth="1"/>
    <col min="4866" max="4866" width="9.140625" style="1" customWidth="1"/>
    <col min="4867" max="4867" width="10.7109375" style="1" customWidth="1"/>
    <col min="4868" max="4868" width="12.85546875" style="1" customWidth="1"/>
    <col min="4869" max="5097" width="9.140625" style="1"/>
    <col min="5098" max="5098" width="5.7109375" style="1" customWidth="1"/>
    <col min="5099" max="5099" width="27.85546875" style="1" customWidth="1"/>
    <col min="5100" max="5100" width="10" style="1" customWidth="1"/>
    <col min="5101" max="5105" width="9.140625" style="1"/>
    <col min="5106" max="5106" width="14.42578125" style="1" customWidth="1"/>
    <col min="5107" max="5108" width="9.140625" style="1"/>
    <col min="5109" max="5109" width="9.5703125" style="1" bestFit="1" customWidth="1"/>
    <col min="5110" max="5111" width="9.5703125" style="1" customWidth="1"/>
    <col min="5112" max="5112" width="12.85546875" style="1" customWidth="1"/>
    <col min="5113" max="5114" width="9.140625" style="1"/>
    <col min="5115" max="5115" width="11.7109375" style="1" customWidth="1"/>
    <col min="5116" max="5116" width="11.5703125" style="1" customWidth="1"/>
    <col min="5117" max="5117" width="11.7109375" style="1" customWidth="1"/>
    <col min="5118" max="5119" width="13" style="1" customWidth="1"/>
    <col min="5120" max="5120" width="9.140625" style="1" customWidth="1"/>
    <col min="5121" max="5121" width="10.85546875" style="1" customWidth="1"/>
    <col min="5122" max="5122" width="9.140625" style="1" customWidth="1"/>
    <col min="5123" max="5123" width="10.7109375" style="1" customWidth="1"/>
    <col min="5124" max="5124" width="12.85546875" style="1" customWidth="1"/>
    <col min="5125" max="5353" width="9.140625" style="1"/>
    <col min="5354" max="5354" width="5.7109375" style="1" customWidth="1"/>
    <col min="5355" max="5355" width="27.85546875" style="1" customWidth="1"/>
    <col min="5356" max="5356" width="10" style="1" customWidth="1"/>
    <col min="5357" max="5361" width="9.140625" style="1"/>
    <col min="5362" max="5362" width="14.42578125" style="1" customWidth="1"/>
    <col min="5363" max="5364" width="9.140625" style="1"/>
    <col min="5365" max="5365" width="9.5703125" style="1" bestFit="1" customWidth="1"/>
    <col min="5366" max="5367" width="9.5703125" style="1" customWidth="1"/>
    <col min="5368" max="5368" width="12.85546875" style="1" customWidth="1"/>
    <col min="5369" max="5370" width="9.140625" style="1"/>
    <col min="5371" max="5371" width="11.7109375" style="1" customWidth="1"/>
    <col min="5372" max="5372" width="11.5703125" style="1" customWidth="1"/>
    <col min="5373" max="5373" width="11.7109375" style="1" customWidth="1"/>
    <col min="5374" max="5375" width="13" style="1" customWidth="1"/>
    <col min="5376" max="5376" width="9.140625" style="1" customWidth="1"/>
    <col min="5377" max="5377" width="10.85546875" style="1" customWidth="1"/>
    <col min="5378" max="5378" width="9.140625" style="1" customWidth="1"/>
    <col min="5379" max="5379" width="10.7109375" style="1" customWidth="1"/>
    <col min="5380" max="5380" width="12.85546875" style="1" customWidth="1"/>
    <col min="5381" max="5609" width="9.140625" style="1"/>
    <col min="5610" max="5610" width="5.7109375" style="1" customWidth="1"/>
    <col min="5611" max="5611" width="27.85546875" style="1" customWidth="1"/>
    <col min="5612" max="5612" width="10" style="1" customWidth="1"/>
    <col min="5613" max="5617" width="9.140625" style="1"/>
    <col min="5618" max="5618" width="14.42578125" style="1" customWidth="1"/>
    <col min="5619" max="5620" width="9.140625" style="1"/>
    <col min="5621" max="5621" width="9.5703125" style="1" bestFit="1" customWidth="1"/>
    <col min="5622" max="5623" width="9.5703125" style="1" customWidth="1"/>
    <col min="5624" max="5624" width="12.85546875" style="1" customWidth="1"/>
    <col min="5625" max="5626" width="9.140625" style="1"/>
    <col min="5627" max="5627" width="11.7109375" style="1" customWidth="1"/>
    <col min="5628" max="5628" width="11.5703125" style="1" customWidth="1"/>
    <col min="5629" max="5629" width="11.7109375" style="1" customWidth="1"/>
    <col min="5630" max="5631" width="13" style="1" customWidth="1"/>
    <col min="5632" max="5632" width="9.140625" style="1" customWidth="1"/>
    <col min="5633" max="5633" width="10.85546875" style="1" customWidth="1"/>
    <col min="5634" max="5634" width="9.140625" style="1" customWidth="1"/>
    <col min="5635" max="5635" width="10.7109375" style="1" customWidth="1"/>
    <col min="5636" max="5636" width="12.85546875" style="1" customWidth="1"/>
    <col min="5637" max="5865" width="9.140625" style="1"/>
    <col min="5866" max="5866" width="5.7109375" style="1" customWidth="1"/>
    <col min="5867" max="5867" width="27.85546875" style="1" customWidth="1"/>
    <col min="5868" max="5868" width="10" style="1" customWidth="1"/>
    <col min="5869" max="5873" width="9.140625" style="1"/>
    <col min="5874" max="5874" width="14.42578125" style="1" customWidth="1"/>
    <col min="5875" max="5876" width="9.140625" style="1"/>
    <col min="5877" max="5877" width="9.5703125" style="1" bestFit="1" customWidth="1"/>
    <col min="5878" max="5879" width="9.5703125" style="1" customWidth="1"/>
    <col min="5880" max="5880" width="12.85546875" style="1" customWidth="1"/>
    <col min="5881" max="5882" width="9.140625" style="1"/>
    <col min="5883" max="5883" width="11.7109375" style="1" customWidth="1"/>
    <col min="5884" max="5884" width="11.5703125" style="1" customWidth="1"/>
    <col min="5885" max="5885" width="11.7109375" style="1" customWidth="1"/>
    <col min="5886" max="5887" width="13" style="1" customWidth="1"/>
    <col min="5888" max="5888" width="9.140625" style="1" customWidth="1"/>
    <col min="5889" max="5889" width="10.85546875" style="1" customWidth="1"/>
    <col min="5890" max="5890" width="9.140625" style="1" customWidth="1"/>
    <col min="5891" max="5891" width="10.7109375" style="1" customWidth="1"/>
    <col min="5892" max="5892" width="12.85546875" style="1" customWidth="1"/>
    <col min="5893" max="6121" width="9.140625" style="1"/>
    <col min="6122" max="6122" width="5.7109375" style="1" customWidth="1"/>
    <col min="6123" max="6123" width="27.85546875" style="1" customWidth="1"/>
    <col min="6124" max="6124" width="10" style="1" customWidth="1"/>
    <col min="6125" max="6129" width="9.140625" style="1"/>
    <col min="6130" max="6130" width="14.42578125" style="1" customWidth="1"/>
    <col min="6131" max="6132" width="9.140625" style="1"/>
    <col min="6133" max="6133" width="9.5703125" style="1" bestFit="1" customWidth="1"/>
    <col min="6134" max="6135" width="9.5703125" style="1" customWidth="1"/>
    <col min="6136" max="6136" width="12.85546875" style="1" customWidth="1"/>
    <col min="6137" max="6138" width="9.140625" style="1"/>
    <col min="6139" max="6139" width="11.7109375" style="1" customWidth="1"/>
    <col min="6140" max="6140" width="11.5703125" style="1" customWidth="1"/>
    <col min="6141" max="6141" width="11.7109375" style="1" customWidth="1"/>
    <col min="6142" max="6143" width="13" style="1" customWidth="1"/>
    <col min="6144" max="6144" width="9.140625" style="1" customWidth="1"/>
    <col min="6145" max="6145" width="10.85546875" style="1" customWidth="1"/>
    <col min="6146" max="6146" width="9.140625" style="1" customWidth="1"/>
    <col min="6147" max="6147" width="10.7109375" style="1" customWidth="1"/>
    <col min="6148" max="6148" width="12.85546875" style="1" customWidth="1"/>
    <col min="6149" max="6377" width="9.140625" style="1"/>
    <col min="6378" max="6378" width="5.7109375" style="1" customWidth="1"/>
    <col min="6379" max="6379" width="27.85546875" style="1" customWidth="1"/>
    <col min="6380" max="6380" width="10" style="1" customWidth="1"/>
    <col min="6381" max="6385" width="9.140625" style="1"/>
    <col min="6386" max="6386" width="14.42578125" style="1" customWidth="1"/>
    <col min="6387" max="6388" width="9.140625" style="1"/>
    <col min="6389" max="6389" width="9.5703125" style="1" bestFit="1" customWidth="1"/>
    <col min="6390" max="6391" width="9.5703125" style="1" customWidth="1"/>
    <col min="6392" max="6392" width="12.85546875" style="1" customWidth="1"/>
    <col min="6393" max="6394" width="9.140625" style="1"/>
    <col min="6395" max="6395" width="11.7109375" style="1" customWidth="1"/>
    <col min="6396" max="6396" width="11.5703125" style="1" customWidth="1"/>
    <col min="6397" max="6397" width="11.7109375" style="1" customWidth="1"/>
    <col min="6398" max="6399" width="13" style="1" customWidth="1"/>
    <col min="6400" max="6400" width="9.140625" style="1" customWidth="1"/>
    <col min="6401" max="6401" width="10.85546875" style="1" customWidth="1"/>
    <col min="6402" max="6402" width="9.140625" style="1" customWidth="1"/>
    <col min="6403" max="6403" width="10.7109375" style="1" customWidth="1"/>
    <col min="6404" max="6404" width="12.85546875" style="1" customWidth="1"/>
    <col min="6405" max="6633" width="9.140625" style="1"/>
    <col min="6634" max="6634" width="5.7109375" style="1" customWidth="1"/>
    <col min="6635" max="6635" width="27.85546875" style="1" customWidth="1"/>
    <col min="6636" max="6636" width="10" style="1" customWidth="1"/>
    <col min="6637" max="6641" width="9.140625" style="1"/>
    <col min="6642" max="6642" width="14.42578125" style="1" customWidth="1"/>
    <col min="6643" max="6644" width="9.140625" style="1"/>
    <col min="6645" max="6645" width="9.5703125" style="1" bestFit="1" customWidth="1"/>
    <col min="6646" max="6647" width="9.5703125" style="1" customWidth="1"/>
    <col min="6648" max="6648" width="12.85546875" style="1" customWidth="1"/>
    <col min="6649" max="6650" width="9.140625" style="1"/>
    <col min="6651" max="6651" width="11.7109375" style="1" customWidth="1"/>
    <col min="6652" max="6652" width="11.5703125" style="1" customWidth="1"/>
    <col min="6653" max="6653" width="11.7109375" style="1" customWidth="1"/>
    <col min="6654" max="6655" width="13" style="1" customWidth="1"/>
    <col min="6656" max="6656" width="9.140625" style="1" customWidth="1"/>
    <col min="6657" max="6657" width="10.85546875" style="1" customWidth="1"/>
    <col min="6658" max="6658" width="9.140625" style="1" customWidth="1"/>
    <col min="6659" max="6659" width="10.7109375" style="1" customWidth="1"/>
    <col min="6660" max="6660" width="12.85546875" style="1" customWidth="1"/>
    <col min="6661" max="6889" width="9.140625" style="1"/>
    <col min="6890" max="6890" width="5.7109375" style="1" customWidth="1"/>
    <col min="6891" max="6891" width="27.85546875" style="1" customWidth="1"/>
    <col min="6892" max="6892" width="10" style="1" customWidth="1"/>
    <col min="6893" max="6897" width="9.140625" style="1"/>
    <col min="6898" max="6898" width="14.42578125" style="1" customWidth="1"/>
    <col min="6899" max="6900" width="9.140625" style="1"/>
    <col min="6901" max="6901" width="9.5703125" style="1" bestFit="1" customWidth="1"/>
    <col min="6902" max="6903" width="9.5703125" style="1" customWidth="1"/>
    <col min="6904" max="6904" width="12.85546875" style="1" customWidth="1"/>
    <col min="6905" max="6906" width="9.140625" style="1"/>
    <col min="6907" max="6907" width="11.7109375" style="1" customWidth="1"/>
    <col min="6908" max="6908" width="11.5703125" style="1" customWidth="1"/>
    <col min="6909" max="6909" width="11.7109375" style="1" customWidth="1"/>
    <col min="6910" max="6911" width="13" style="1" customWidth="1"/>
    <col min="6912" max="6912" width="9.140625" style="1" customWidth="1"/>
    <col min="6913" max="6913" width="10.85546875" style="1" customWidth="1"/>
    <col min="6914" max="6914" width="9.140625" style="1" customWidth="1"/>
    <col min="6915" max="6915" width="10.7109375" style="1" customWidth="1"/>
    <col min="6916" max="6916" width="12.85546875" style="1" customWidth="1"/>
    <col min="6917" max="7145" width="9.140625" style="1"/>
    <col min="7146" max="7146" width="5.7109375" style="1" customWidth="1"/>
    <col min="7147" max="7147" width="27.85546875" style="1" customWidth="1"/>
    <col min="7148" max="7148" width="10" style="1" customWidth="1"/>
    <col min="7149" max="7153" width="9.140625" style="1"/>
    <col min="7154" max="7154" width="14.42578125" style="1" customWidth="1"/>
    <col min="7155" max="7156" width="9.140625" style="1"/>
    <col min="7157" max="7157" width="9.5703125" style="1" bestFit="1" customWidth="1"/>
    <col min="7158" max="7159" width="9.5703125" style="1" customWidth="1"/>
    <col min="7160" max="7160" width="12.85546875" style="1" customWidth="1"/>
    <col min="7161" max="7162" width="9.140625" style="1"/>
    <col min="7163" max="7163" width="11.7109375" style="1" customWidth="1"/>
    <col min="7164" max="7164" width="11.5703125" style="1" customWidth="1"/>
    <col min="7165" max="7165" width="11.7109375" style="1" customWidth="1"/>
    <col min="7166" max="7167" width="13" style="1" customWidth="1"/>
    <col min="7168" max="7168" width="9.140625" style="1" customWidth="1"/>
    <col min="7169" max="7169" width="10.85546875" style="1" customWidth="1"/>
    <col min="7170" max="7170" width="9.140625" style="1" customWidth="1"/>
    <col min="7171" max="7171" width="10.7109375" style="1" customWidth="1"/>
    <col min="7172" max="7172" width="12.85546875" style="1" customWidth="1"/>
    <col min="7173" max="7401" width="9.140625" style="1"/>
    <col min="7402" max="7402" width="5.7109375" style="1" customWidth="1"/>
    <col min="7403" max="7403" width="27.85546875" style="1" customWidth="1"/>
    <col min="7404" max="7404" width="10" style="1" customWidth="1"/>
    <col min="7405" max="7409" width="9.140625" style="1"/>
    <col min="7410" max="7410" width="14.42578125" style="1" customWidth="1"/>
    <col min="7411" max="7412" width="9.140625" style="1"/>
    <col min="7413" max="7413" width="9.5703125" style="1" bestFit="1" customWidth="1"/>
    <col min="7414" max="7415" width="9.5703125" style="1" customWidth="1"/>
    <col min="7416" max="7416" width="12.85546875" style="1" customWidth="1"/>
    <col min="7417" max="7418" width="9.140625" style="1"/>
    <col min="7419" max="7419" width="11.7109375" style="1" customWidth="1"/>
    <col min="7420" max="7420" width="11.5703125" style="1" customWidth="1"/>
    <col min="7421" max="7421" width="11.7109375" style="1" customWidth="1"/>
    <col min="7422" max="7423" width="13" style="1" customWidth="1"/>
    <col min="7424" max="7424" width="9.140625" style="1" customWidth="1"/>
    <col min="7425" max="7425" width="10.85546875" style="1" customWidth="1"/>
    <col min="7426" max="7426" width="9.140625" style="1" customWidth="1"/>
    <col min="7427" max="7427" width="10.7109375" style="1" customWidth="1"/>
    <col min="7428" max="7428" width="12.85546875" style="1" customWidth="1"/>
    <col min="7429" max="7657" width="9.140625" style="1"/>
    <col min="7658" max="7658" width="5.7109375" style="1" customWidth="1"/>
    <col min="7659" max="7659" width="27.85546875" style="1" customWidth="1"/>
    <col min="7660" max="7660" width="10" style="1" customWidth="1"/>
    <col min="7661" max="7665" width="9.140625" style="1"/>
    <col min="7666" max="7666" width="14.42578125" style="1" customWidth="1"/>
    <col min="7667" max="7668" width="9.140625" style="1"/>
    <col min="7669" max="7669" width="9.5703125" style="1" bestFit="1" customWidth="1"/>
    <col min="7670" max="7671" width="9.5703125" style="1" customWidth="1"/>
    <col min="7672" max="7672" width="12.85546875" style="1" customWidth="1"/>
    <col min="7673" max="7674" width="9.140625" style="1"/>
    <col min="7675" max="7675" width="11.7109375" style="1" customWidth="1"/>
    <col min="7676" max="7676" width="11.5703125" style="1" customWidth="1"/>
    <col min="7677" max="7677" width="11.7109375" style="1" customWidth="1"/>
    <col min="7678" max="7679" width="13" style="1" customWidth="1"/>
    <col min="7680" max="7680" width="9.140625" style="1" customWidth="1"/>
    <col min="7681" max="7681" width="10.85546875" style="1" customWidth="1"/>
    <col min="7682" max="7682" width="9.140625" style="1" customWidth="1"/>
    <col min="7683" max="7683" width="10.7109375" style="1" customWidth="1"/>
    <col min="7684" max="7684" width="12.85546875" style="1" customWidth="1"/>
    <col min="7685" max="7913" width="9.140625" style="1"/>
    <col min="7914" max="7914" width="5.7109375" style="1" customWidth="1"/>
    <col min="7915" max="7915" width="27.85546875" style="1" customWidth="1"/>
    <col min="7916" max="7916" width="10" style="1" customWidth="1"/>
    <col min="7917" max="7921" width="9.140625" style="1"/>
    <col min="7922" max="7922" width="14.42578125" style="1" customWidth="1"/>
    <col min="7923" max="7924" width="9.140625" style="1"/>
    <col min="7925" max="7925" width="9.5703125" style="1" bestFit="1" customWidth="1"/>
    <col min="7926" max="7927" width="9.5703125" style="1" customWidth="1"/>
    <col min="7928" max="7928" width="12.85546875" style="1" customWidth="1"/>
    <col min="7929" max="7930" width="9.140625" style="1"/>
    <col min="7931" max="7931" width="11.7109375" style="1" customWidth="1"/>
    <col min="7932" max="7932" width="11.5703125" style="1" customWidth="1"/>
    <col min="7933" max="7933" width="11.7109375" style="1" customWidth="1"/>
    <col min="7934" max="7935" width="13" style="1" customWidth="1"/>
    <col min="7936" max="7936" width="9.140625" style="1" customWidth="1"/>
    <col min="7937" max="7937" width="10.85546875" style="1" customWidth="1"/>
    <col min="7938" max="7938" width="9.140625" style="1" customWidth="1"/>
    <col min="7939" max="7939" width="10.7109375" style="1" customWidth="1"/>
    <col min="7940" max="7940" width="12.85546875" style="1" customWidth="1"/>
    <col min="7941" max="8169" width="9.140625" style="1"/>
    <col min="8170" max="8170" width="5.7109375" style="1" customWidth="1"/>
    <col min="8171" max="8171" width="27.85546875" style="1" customWidth="1"/>
    <col min="8172" max="8172" width="10" style="1" customWidth="1"/>
    <col min="8173" max="8177" width="9.140625" style="1"/>
    <col min="8178" max="8178" width="14.42578125" style="1" customWidth="1"/>
    <col min="8179" max="8180" width="9.140625" style="1"/>
    <col min="8181" max="8181" width="9.5703125" style="1" bestFit="1" customWidth="1"/>
    <col min="8182" max="8183" width="9.5703125" style="1" customWidth="1"/>
    <col min="8184" max="8184" width="12.85546875" style="1" customWidth="1"/>
    <col min="8185" max="8186" width="9.140625" style="1"/>
    <col min="8187" max="8187" width="11.7109375" style="1" customWidth="1"/>
    <col min="8188" max="8188" width="11.5703125" style="1" customWidth="1"/>
    <col min="8189" max="8189" width="11.7109375" style="1" customWidth="1"/>
    <col min="8190" max="8191" width="13" style="1" customWidth="1"/>
    <col min="8192" max="8192" width="9.140625" style="1" customWidth="1"/>
    <col min="8193" max="8193" width="10.85546875" style="1" customWidth="1"/>
    <col min="8194" max="8194" width="9.140625" style="1" customWidth="1"/>
    <col min="8195" max="8195" width="10.7109375" style="1" customWidth="1"/>
    <col min="8196" max="8196" width="12.85546875" style="1" customWidth="1"/>
    <col min="8197" max="8425" width="9.140625" style="1"/>
    <col min="8426" max="8426" width="5.7109375" style="1" customWidth="1"/>
    <col min="8427" max="8427" width="27.85546875" style="1" customWidth="1"/>
    <col min="8428" max="8428" width="10" style="1" customWidth="1"/>
    <col min="8429" max="8433" width="9.140625" style="1"/>
    <col min="8434" max="8434" width="14.42578125" style="1" customWidth="1"/>
    <col min="8435" max="8436" width="9.140625" style="1"/>
    <col min="8437" max="8437" width="9.5703125" style="1" bestFit="1" customWidth="1"/>
    <col min="8438" max="8439" width="9.5703125" style="1" customWidth="1"/>
    <col min="8440" max="8440" width="12.85546875" style="1" customWidth="1"/>
    <col min="8441" max="8442" width="9.140625" style="1"/>
    <col min="8443" max="8443" width="11.7109375" style="1" customWidth="1"/>
    <col min="8444" max="8444" width="11.5703125" style="1" customWidth="1"/>
    <col min="8445" max="8445" width="11.7109375" style="1" customWidth="1"/>
    <col min="8446" max="8447" width="13" style="1" customWidth="1"/>
    <col min="8448" max="8448" width="9.140625" style="1" customWidth="1"/>
    <col min="8449" max="8449" width="10.85546875" style="1" customWidth="1"/>
    <col min="8450" max="8450" width="9.140625" style="1" customWidth="1"/>
    <col min="8451" max="8451" width="10.7109375" style="1" customWidth="1"/>
    <col min="8452" max="8452" width="12.85546875" style="1" customWidth="1"/>
    <col min="8453" max="8681" width="9.140625" style="1"/>
    <col min="8682" max="8682" width="5.7109375" style="1" customWidth="1"/>
    <col min="8683" max="8683" width="27.85546875" style="1" customWidth="1"/>
    <col min="8684" max="8684" width="10" style="1" customWidth="1"/>
    <col min="8685" max="8689" width="9.140625" style="1"/>
    <col min="8690" max="8690" width="14.42578125" style="1" customWidth="1"/>
    <col min="8691" max="8692" width="9.140625" style="1"/>
    <col min="8693" max="8693" width="9.5703125" style="1" bestFit="1" customWidth="1"/>
    <col min="8694" max="8695" width="9.5703125" style="1" customWidth="1"/>
    <col min="8696" max="8696" width="12.85546875" style="1" customWidth="1"/>
    <col min="8697" max="8698" width="9.140625" style="1"/>
    <col min="8699" max="8699" width="11.7109375" style="1" customWidth="1"/>
    <col min="8700" max="8700" width="11.5703125" style="1" customWidth="1"/>
    <col min="8701" max="8701" width="11.7109375" style="1" customWidth="1"/>
    <col min="8702" max="8703" width="13" style="1" customWidth="1"/>
    <col min="8704" max="8704" width="9.140625" style="1" customWidth="1"/>
    <col min="8705" max="8705" width="10.85546875" style="1" customWidth="1"/>
    <col min="8706" max="8706" width="9.140625" style="1" customWidth="1"/>
    <col min="8707" max="8707" width="10.7109375" style="1" customWidth="1"/>
    <col min="8708" max="8708" width="12.85546875" style="1" customWidth="1"/>
    <col min="8709" max="8937" width="9.140625" style="1"/>
    <col min="8938" max="8938" width="5.7109375" style="1" customWidth="1"/>
    <col min="8939" max="8939" width="27.85546875" style="1" customWidth="1"/>
    <col min="8940" max="8940" width="10" style="1" customWidth="1"/>
    <col min="8941" max="8945" width="9.140625" style="1"/>
    <col min="8946" max="8946" width="14.42578125" style="1" customWidth="1"/>
    <col min="8947" max="8948" width="9.140625" style="1"/>
    <col min="8949" max="8949" width="9.5703125" style="1" bestFit="1" customWidth="1"/>
    <col min="8950" max="8951" width="9.5703125" style="1" customWidth="1"/>
    <col min="8952" max="8952" width="12.85546875" style="1" customWidth="1"/>
    <col min="8953" max="8954" width="9.140625" style="1"/>
    <col min="8955" max="8955" width="11.7109375" style="1" customWidth="1"/>
    <col min="8956" max="8956" width="11.5703125" style="1" customWidth="1"/>
    <col min="8957" max="8957" width="11.7109375" style="1" customWidth="1"/>
    <col min="8958" max="8959" width="13" style="1" customWidth="1"/>
    <col min="8960" max="8960" width="9.140625" style="1" customWidth="1"/>
    <col min="8961" max="8961" width="10.85546875" style="1" customWidth="1"/>
    <col min="8962" max="8962" width="9.140625" style="1" customWidth="1"/>
    <col min="8963" max="8963" width="10.7109375" style="1" customWidth="1"/>
    <col min="8964" max="8964" width="12.85546875" style="1" customWidth="1"/>
    <col min="8965" max="9193" width="9.140625" style="1"/>
    <col min="9194" max="9194" width="5.7109375" style="1" customWidth="1"/>
    <col min="9195" max="9195" width="27.85546875" style="1" customWidth="1"/>
    <col min="9196" max="9196" width="10" style="1" customWidth="1"/>
    <col min="9197" max="9201" width="9.140625" style="1"/>
    <col min="9202" max="9202" width="14.42578125" style="1" customWidth="1"/>
    <col min="9203" max="9204" width="9.140625" style="1"/>
    <col min="9205" max="9205" width="9.5703125" style="1" bestFit="1" customWidth="1"/>
    <col min="9206" max="9207" width="9.5703125" style="1" customWidth="1"/>
    <col min="9208" max="9208" width="12.85546875" style="1" customWidth="1"/>
    <col min="9209" max="9210" width="9.140625" style="1"/>
    <col min="9211" max="9211" width="11.7109375" style="1" customWidth="1"/>
    <col min="9212" max="9212" width="11.5703125" style="1" customWidth="1"/>
    <col min="9213" max="9213" width="11.7109375" style="1" customWidth="1"/>
    <col min="9214" max="9215" width="13" style="1" customWidth="1"/>
    <col min="9216" max="9216" width="9.140625" style="1" customWidth="1"/>
    <col min="9217" max="9217" width="10.85546875" style="1" customWidth="1"/>
    <col min="9218" max="9218" width="9.140625" style="1" customWidth="1"/>
    <col min="9219" max="9219" width="10.7109375" style="1" customWidth="1"/>
    <col min="9220" max="9220" width="12.85546875" style="1" customWidth="1"/>
    <col min="9221" max="9449" width="9.140625" style="1"/>
    <col min="9450" max="9450" width="5.7109375" style="1" customWidth="1"/>
    <col min="9451" max="9451" width="27.85546875" style="1" customWidth="1"/>
    <col min="9452" max="9452" width="10" style="1" customWidth="1"/>
    <col min="9453" max="9457" width="9.140625" style="1"/>
    <col min="9458" max="9458" width="14.42578125" style="1" customWidth="1"/>
    <col min="9459" max="9460" width="9.140625" style="1"/>
    <col min="9461" max="9461" width="9.5703125" style="1" bestFit="1" customWidth="1"/>
    <col min="9462" max="9463" width="9.5703125" style="1" customWidth="1"/>
    <col min="9464" max="9464" width="12.85546875" style="1" customWidth="1"/>
    <col min="9465" max="9466" width="9.140625" style="1"/>
    <col min="9467" max="9467" width="11.7109375" style="1" customWidth="1"/>
    <col min="9468" max="9468" width="11.5703125" style="1" customWidth="1"/>
    <col min="9469" max="9469" width="11.7109375" style="1" customWidth="1"/>
    <col min="9470" max="9471" width="13" style="1" customWidth="1"/>
    <col min="9472" max="9472" width="9.140625" style="1" customWidth="1"/>
    <col min="9473" max="9473" width="10.85546875" style="1" customWidth="1"/>
    <col min="9474" max="9474" width="9.140625" style="1" customWidth="1"/>
    <col min="9475" max="9475" width="10.7109375" style="1" customWidth="1"/>
    <col min="9476" max="9476" width="12.85546875" style="1" customWidth="1"/>
    <col min="9477" max="9705" width="9.140625" style="1"/>
    <col min="9706" max="9706" width="5.7109375" style="1" customWidth="1"/>
    <col min="9707" max="9707" width="27.85546875" style="1" customWidth="1"/>
    <col min="9708" max="9708" width="10" style="1" customWidth="1"/>
    <col min="9709" max="9713" width="9.140625" style="1"/>
    <col min="9714" max="9714" width="14.42578125" style="1" customWidth="1"/>
    <col min="9715" max="9716" width="9.140625" style="1"/>
    <col min="9717" max="9717" width="9.5703125" style="1" bestFit="1" customWidth="1"/>
    <col min="9718" max="9719" width="9.5703125" style="1" customWidth="1"/>
    <col min="9720" max="9720" width="12.85546875" style="1" customWidth="1"/>
    <col min="9721" max="9722" width="9.140625" style="1"/>
    <col min="9723" max="9723" width="11.7109375" style="1" customWidth="1"/>
    <col min="9724" max="9724" width="11.5703125" style="1" customWidth="1"/>
    <col min="9725" max="9725" width="11.7109375" style="1" customWidth="1"/>
    <col min="9726" max="9727" width="13" style="1" customWidth="1"/>
    <col min="9728" max="9728" width="9.140625" style="1" customWidth="1"/>
    <col min="9729" max="9729" width="10.85546875" style="1" customWidth="1"/>
    <col min="9730" max="9730" width="9.140625" style="1" customWidth="1"/>
    <col min="9731" max="9731" width="10.7109375" style="1" customWidth="1"/>
    <col min="9732" max="9732" width="12.85546875" style="1" customWidth="1"/>
    <col min="9733" max="9961" width="9.140625" style="1"/>
    <col min="9962" max="9962" width="5.7109375" style="1" customWidth="1"/>
    <col min="9963" max="9963" width="27.85546875" style="1" customWidth="1"/>
    <col min="9964" max="9964" width="10" style="1" customWidth="1"/>
    <col min="9965" max="9969" width="9.140625" style="1"/>
    <col min="9970" max="9970" width="14.42578125" style="1" customWidth="1"/>
    <col min="9971" max="9972" width="9.140625" style="1"/>
    <col min="9973" max="9973" width="9.5703125" style="1" bestFit="1" customWidth="1"/>
    <col min="9974" max="9975" width="9.5703125" style="1" customWidth="1"/>
    <col min="9976" max="9976" width="12.85546875" style="1" customWidth="1"/>
    <col min="9977" max="9978" width="9.140625" style="1"/>
    <col min="9979" max="9979" width="11.7109375" style="1" customWidth="1"/>
    <col min="9980" max="9980" width="11.5703125" style="1" customWidth="1"/>
    <col min="9981" max="9981" width="11.7109375" style="1" customWidth="1"/>
    <col min="9982" max="9983" width="13" style="1" customWidth="1"/>
    <col min="9984" max="9984" width="9.140625" style="1" customWidth="1"/>
    <col min="9985" max="9985" width="10.85546875" style="1" customWidth="1"/>
    <col min="9986" max="9986" width="9.140625" style="1" customWidth="1"/>
    <col min="9987" max="9987" width="10.7109375" style="1" customWidth="1"/>
    <col min="9988" max="9988" width="12.85546875" style="1" customWidth="1"/>
    <col min="9989" max="10217" width="9.140625" style="1"/>
    <col min="10218" max="10218" width="5.7109375" style="1" customWidth="1"/>
    <col min="10219" max="10219" width="27.85546875" style="1" customWidth="1"/>
    <col min="10220" max="10220" width="10" style="1" customWidth="1"/>
    <col min="10221" max="10225" width="9.140625" style="1"/>
    <col min="10226" max="10226" width="14.42578125" style="1" customWidth="1"/>
    <col min="10227" max="10228" width="9.140625" style="1"/>
    <col min="10229" max="10229" width="9.5703125" style="1" bestFit="1" customWidth="1"/>
    <col min="10230" max="10231" width="9.5703125" style="1" customWidth="1"/>
    <col min="10232" max="10232" width="12.85546875" style="1" customWidth="1"/>
    <col min="10233" max="10234" width="9.140625" style="1"/>
    <col min="10235" max="10235" width="11.7109375" style="1" customWidth="1"/>
    <col min="10236" max="10236" width="11.5703125" style="1" customWidth="1"/>
    <col min="10237" max="10237" width="11.7109375" style="1" customWidth="1"/>
    <col min="10238" max="10239" width="13" style="1" customWidth="1"/>
    <col min="10240" max="10240" width="9.140625" style="1" customWidth="1"/>
    <col min="10241" max="10241" width="10.85546875" style="1" customWidth="1"/>
    <col min="10242" max="10242" width="9.140625" style="1" customWidth="1"/>
    <col min="10243" max="10243" width="10.7109375" style="1" customWidth="1"/>
    <col min="10244" max="10244" width="12.85546875" style="1" customWidth="1"/>
    <col min="10245" max="10473" width="9.140625" style="1"/>
    <col min="10474" max="10474" width="5.7109375" style="1" customWidth="1"/>
    <col min="10475" max="10475" width="27.85546875" style="1" customWidth="1"/>
    <col min="10476" max="10476" width="10" style="1" customWidth="1"/>
    <col min="10477" max="10481" width="9.140625" style="1"/>
    <col min="10482" max="10482" width="14.42578125" style="1" customWidth="1"/>
    <col min="10483" max="10484" width="9.140625" style="1"/>
    <col min="10485" max="10485" width="9.5703125" style="1" bestFit="1" customWidth="1"/>
    <col min="10486" max="10487" width="9.5703125" style="1" customWidth="1"/>
    <col min="10488" max="10488" width="12.85546875" style="1" customWidth="1"/>
    <col min="10489" max="10490" width="9.140625" style="1"/>
    <col min="10491" max="10491" width="11.7109375" style="1" customWidth="1"/>
    <col min="10492" max="10492" width="11.5703125" style="1" customWidth="1"/>
    <col min="10493" max="10493" width="11.7109375" style="1" customWidth="1"/>
    <col min="10494" max="10495" width="13" style="1" customWidth="1"/>
    <col min="10496" max="10496" width="9.140625" style="1" customWidth="1"/>
    <col min="10497" max="10497" width="10.85546875" style="1" customWidth="1"/>
    <col min="10498" max="10498" width="9.140625" style="1" customWidth="1"/>
    <col min="10499" max="10499" width="10.7109375" style="1" customWidth="1"/>
    <col min="10500" max="10500" width="12.85546875" style="1" customWidth="1"/>
    <col min="10501" max="10729" width="9.140625" style="1"/>
    <col min="10730" max="10730" width="5.7109375" style="1" customWidth="1"/>
    <col min="10731" max="10731" width="27.85546875" style="1" customWidth="1"/>
    <col min="10732" max="10732" width="10" style="1" customWidth="1"/>
    <col min="10733" max="10737" width="9.140625" style="1"/>
    <col min="10738" max="10738" width="14.42578125" style="1" customWidth="1"/>
    <col min="10739" max="10740" width="9.140625" style="1"/>
    <col min="10741" max="10741" width="9.5703125" style="1" bestFit="1" customWidth="1"/>
    <col min="10742" max="10743" width="9.5703125" style="1" customWidth="1"/>
    <col min="10744" max="10744" width="12.85546875" style="1" customWidth="1"/>
    <col min="10745" max="10746" width="9.140625" style="1"/>
    <col min="10747" max="10747" width="11.7109375" style="1" customWidth="1"/>
    <col min="10748" max="10748" width="11.5703125" style="1" customWidth="1"/>
    <col min="10749" max="10749" width="11.7109375" style="1" customWidth="1"/>
    <col min="10750" max="10751" width="13" style="1" customWidth="1"/>
    <col min="10752" max="10752" width="9.140625" style="1" customWidth="1"/>
    <col min="10753" max="10753" width="10.85546875" style="1" customWidth="1"/>
    <col min="10754" max="10754" width="9.140625" style="1" customWidth="1"/>
    <col min="10755" max="10755" width="10.7109375" style="1" customWidth="1"/>
    <col min="10756" max="10756" width="12.85546875" style="1" customWidth="1"/>
    <col min="10757" max="10985" width="9.140625" style="1"/>
    <col min="10986" max="10986" width="5.7109375" style="1" customWidth="1"/>
    <col min="10987" max="10987" width="27.85546875" style="1" customWidth="1"/>
    <col min="10988" max="10988" width="10" style="1" customWidth="1"/>
    <col min="10989" max="10993" width="9.140625" style="1"/>
    <col min="10994" max="10994" width="14.42578125" style="1" customWidth="1"/>
    <col min="10995" max="10996" width="9.140625" style="1"/>
    <col min="10997" max="10997" width="9.5703125" style="1" bestFit="1" customWidth="1"/>
    <col min="10998" max="10999" width="9.5703125" style="1" customWidth="1"/>
    <col min="11000" max="11000" width="12.85546875" style="1" customWidth="1"/>
    <col min="11001" max="11002" width="9.140625" style="1"/>
    <col min="11003" max="11003" width="11.7109375" style="1" customWidth="1"/>
    <col min="11004" max="11004" width="11.5703125" style="1" customWidth="1"/>
    <col min="11005" max="11005" width="11.7109375" style="1" customWidth="1"/>
    <col min="11006" max="11007" width="13" style="1" customWidth="1"/>
    <col min="11008" max="11008" width="9.140625" style="1" customWidth="1"/>
    <col min="11009" max="11009" width="10.85546875" style="1" customWidth="1"/>
    <col min="11010" max="11010" width="9.140625" style="1" customWidth="1"/>
    <col min="11011" max="11011" width="10.7109375" style="1" customWidth="1"/>
    <col min="11012" max="11012" width="12.85546875" style="1" customWidth="1"/>
    <col min="11013" max="11241" width="9.140625" style="1"/>
    <col min="11242" max="11242" width="5.7109375" style="1" customWidth="1"/>
    <col min="11243" max="11243" width="27.85546875" style="1" customWidth="1"/>
    <col min="11244" max="11244" width="10" style="1" customWidth="1"/>
    <col min="11245" max="11249" width="9.140625" style="1"/>
    <col min="11250" max="11250" width="14.42578125" style="1" customWidth="1"/>
    <col min="11251" max="11252" width="9.140625" style="1"/>
    <col min="11253" max="11253" width="9.5703125" style="1" bestFit="1" customWidth="1"/>
    <col min="11254" max="11255" width="9.5703125" style="1" customWidth="1"/>
    <col min="11256" max="11256" width="12.85546875" style="1" customWidth="1"/>
    <col min="11257" max="11258" width="9.140625" style="1"/>
    <col min="11259" max="11259" width="11.7109375" style="1" customWidth="1"/>
    <col min="11260" max="11260" width="11.5703125" style="1" customWidth="1"/>
    <col min="11261" max="11261" width="11.7109375" style="1" customWidth="1"/>
    <col min="11262" max="11263" width="13" style="1" customWidth="1"/>
    <col min="11264" max="11264" width="9.140625" style="1" customWidth="1"/>
    <col min="11265" max="11265" width="10.85546875" style="1" customWidth="1"/>
    <col min="11266" max="11266" width="9.140625" style="1" customWidth="1"/>
    <col min="11267" max="11267" width="10.7109375" style="1" customWidth="1"/>
    <col min="11268" max="11268" width="12.85546875" style="1" customWidth="1"/>
    <col min="11269" max="11497" width="9.140625" style="1"/>
    <col min="11498" max="11498" width="5.7109375" style="1" customWidth="1"/>
    <col min="11499" max="11499" width="27.85546875" style="1" customWidth="1"/>
    <col min="11500" max="11500" width="10" style="1" customWidth="1"/>
    <col min="11501" max="11505" width="9.140625" style="1"/>
    <col min="11506" max="11506" width="14.42578125" style="1" customWidth="1"/>
    <col min="11507" max="11508" width="9.140625" style="1"/>
    <col min="11509" max="11509" width="9.5703125" style="1" bestFit="1" customWidth="1"/>
    <col min="11510" max="11511" width="9.5703125" style="1" customWidth="1"/>
    <col min="11512" max="11512" width="12.85546875" style="1" customWidth="1"/>
    <col min="11513" max="11514" width="9.140625" style="1"/>
    <col min="11515" max="11515" width="11.7109375" style="1" customWidth="1"/>
    <col min="11516" max="11516" width="11.5703125" style="1" customWidth="1"/>
    <col min="11517" max="11517" width="11.7109375" style="1" customWidth="1"/>
    <col min="11518" max="11519" width="13" style="1" customWidth="1"/>
    <col min="11520" max="11520" width="9.140625" style="1" customWidth="1"/>
    <col min="11521" max="11521" width="10.85546875" style="1" customWidth="1"/>
    <col min="11522" max="11522" width="9.140625" style="1" customWidth="1"/>
    <col min="11523" max="11523" width="10.7109375" style="1" customWidth="1"/>
    <col min="11524" max="11524" width="12.85546875" style="1" customWidth="1"/>
    <col min="11525" max="11753" width="9.140625" style="1"/>
    <col min="11754" max="11754" width="5.7109375" style="1" customWidth="1"/>
    <col min="11755" max="11755" width="27.85546875" style="1" customWidth="1"/>
    <col min="11756" max="11756" width="10" style="1" customWidth="1"/>
    <col min="11757" max="11761" width="9.140625" style="1"/>
    <col min="11762" max="11762" width="14.42578125" style="1" customWidth="1"/>
    <col min="11763" max="11764" width="9.140625" style="1"/>
    <col min="11765" max="11765" width="9.5703125" style="1" bestFit="1" customWidth="1"/>
    <col min="11766" max="11767" width="9.5703125" style="1" customWidth="1"/>
    <col min="11768" max="11768" width="12.85546875" style="1" customWidth="1"/>
    <col min="11769" max="11770" width="9.140625" style="1"/>
    <col min="11771" max="11771" width="11.7109375" style="1" customWidth="1"/>
    <col min="11772" max="11772" width="11.5703125" style="1" customWidth="1"/>
    <col min="11773" max="11773" width="11.7109375" style="1" customWidth="1"/>
    <col min="11774" max="11775" width="13" style="1" customWidth="1"/>
    <col min="11776" max="11776" width="9.140625" style="1" customWidth="1"/>
    <col min="11777" max="11777" width="10.85546875" style="1" customWidth="1"/>
    <col min="11778" max="11778" width="9.140625" style="1" customWidth="1"/>
    <col min="11779" max="11779" width="10.7109375" style="1" customWidth="1"/>
    <col min="11780" max="11780" width="12.85546875" style="1" customWidth="1"/>
    <col min="11781" max="12009" width="9.140625" style="1"/>
    <col min="12010" max="12010" width="5.7109375" style="1" customWidth="1"/>
    <col min="12011" max="12011" width="27.85546875" style="1" customWidth="1"/>
    <col min="12012" max="12012" width="10" style="1" customWidth="1"/>
    <col min="12013" max="12017" width="9.140625" style="1"/>
    <col min="12018" max="12018" width="14.42578125" style="1" customWidth="1"/>
    <col min="12019" max="12020" width="9.140625" style="1"/>
    <col min="12021" max="12021" width="9.5703125" style="1" bestFit="1" customWidth="1"/>
    <col min="12022" max="12023" width="9.5703125" style="1" customWidth="1"/>
    <col min="12024" max="12024" width="12.85546875" style="1" customWidth="1"/>
    <col min="12025" max="12026" width="9.140625" style="1"/>
    <col min="12027" max="12027" width="11.7109375" style="1" customWidth="1"/>
    <col min="12028" max="12028" width="11.5703125" style="1" customWidth="1"/>
    <col min="12029" max="12029" width="11.7109375" style="1" customWidth="1"/>
    <col min="12030" max="12031" width="13" style="1" customWidth="1"/>
    <col min="12032" max="12032" width="9.140625" style="1" customWidth="1"/>
    <col min="12033" max="12033" width="10.85546875" style="1" customWidth="1"/>
    <col min="12034" max="12034" width="9.140625" style="1" customWidth="1"/>
    <col min="12035" max="12035" width="10.7109375" style="1" customWidth="1"/>
    <col min="12036" max="12036" width="12.85546875" style="1" customWidth="1"/>
    <col min="12037" max="12265" width="9.140625" style="1"/>
    <col min="12266" max="12266" width="5.7109375" style="1" customWidth="1"/>
    <col min="12267" max="12267" width="27.85546875" style="1" customWidth="1"/>
    <col min="12268" max="12268" width="10" style="1" customWidth="1"/>
    <col min="12269" max="12273" width="9.140625" style="1"/>
    <col min="12274" max="12274" width="14.42578125" style="1" customWidth="1"/>
    <col min="12275" max="12276" width="9.140625" style="1"/>
    <col min="12277" max="12277" width="9.5703125" style="1" bestFit="1" customWidth="1"/>
    <col min="12278" max="12279" width="9.5703125" style="1" customWidth="1"/>
    <col min="12280" max="12280" width="12.85546875" style="1" customWidth="1"/>
    <col min="12281" max="12282" width="9.140625" style="1"/>
    <col min="12283" max="12283" width="11.7109375" style="1" customWidth="1"/>
    <col min="12284" max="12284" width="11.5703125" style="1" customWidth="1"/>
    <col min="12285" max="12285" width="11.7109375" style="1" customWidth="1"/>
    <col min="12286" max="12287" width="13" style="1" customWidth="1"/>
    <col min="12288" max="12288" width="9.140625" style="1" customWidth="1"/>
    <col min="12289" max="12289" width="10.85546875" style="1" customWidth="1"/>
    <col min="12290" max="12290" width="9.140625" style="1" customWidth="1"/>
    <col min="12291" max="12291" width="10.7109375" style="1" customWidth="1"/>
    <col min="12292" max="12292" width="12.85546875" style="1" customWidth="1"/>
    <col min="12293" max="12521" width="9.140625" style="1"/>
    <col min="12522" max="12522" width="5.7109375" style="1" customWidth="1"/>
    <col min="12523" max="12523" width="27.85546875" style="1" customWidth="1"/>
    <col min="12524" max="12524" width="10" style="1" customWidth="1"/>
    <col min="12525" max="12529" width="9.140625" style="1"/>
    <col min="12530" max="12530" width="14.42578125" style="1" customWidth="1"/>
    <col min="12531" max="12532" width="9.140625" style="1"/>
    <col min="12533" max="12533" width="9.5703125" style="1" bestFit="1" customWidth="1"/>
    <col min="12534" max="12535" width="9.5703125" style="1" customWidth="1"/>
    <col min="12536" max="12536" width="12.85546875" style="1" customWidth="1"/>
    <col min="12537" max="12538" width="9.140625" style="1"/>
    <col min="12539" max="12539" width="11.7109375" style="1" customWidth="1"/>
    <col min="12540" max="12540" width="11.5703125" style="1" customWidth="1"/>
    <col min="12541" max="12541" width="11.7109375" style="1" customWidth="1"/>
    <col min="12542" max="12543" width="13" style="1" customWidth="1"/>
    <col min="12544" max="12544" width="9.140625" style="1" customWidth="1"/>
    <col min="12545" max="12545" width="10.85546875" style="1" customWidth="1"/>
    <col min="12546" max="12546" width="9.140625" style="1" customWidth="1"/>
    <col min="12547" max="12547" width="10.7109375" style="1" customWidth="1"/>
    <col min="12548" max="12548" width="12.85546875" style="1" customWidth="1"/>
    <col min="12549" max="12777" width="9.140625" style="1"/>
    <col min="12778" max="12778" width="5.7109375" style="1" customWidth="1"/>
    <col min="12779" max="12779" width="27.85546875" style="1" customWidth="1"/>
    <col min="12780" max="12780" width="10" style="1" customWidth="1"/>
    <col min="12781" max="12785" width="9.140625" style="1"/>
    <col min="12786" max="12786" width="14.42578125" style="1" customWidth="1"/>
    <col min="12787" max="12788" width="9.140625" style="1"/>
    <col min="12789" max="12789" width="9.5703125" style="1" bestFit="1" customWidth="1"/>
    <col min="12790" max="12791" width="9.5703125" style="1" customWidth="1"/>
    <col min="12792" max="12792" width="12.85546875" style="1" customWidth="1"/>
    <col min="12793" max="12794" width="9.140625" style="1"/>
    <col min="12795" max="12795" width="11.7109375" style="1" customWidth="1"/>
    <col min="12796" max="12796" width="11.5703125" style="1" customWidth="1"/>
    <col min="12797" max="12797" width="11.7109375" style="1" customWidth="1"/>
    <col min="12798" max="12799" width="13" style="1" customWidth="1"/>
    <col min="12800" max="12800" width="9.140625" style="1" customWidth="1"/>
    <col min="12801" max="12801" width="10.85546875" style="1" customWidth="1"/>
    <col min="12802" max="12802" width="9.140625" style="1" customWidth="1"/>
    <col min="12803" max="12803" width="10.7109375" style="1" customWidth="1"/>
    <col min="12804" max="12804" width="12.85546875" style="1" customWidth="1"/>
    <col min="12805" max="13033" width="9.140625" style="1"/>
    <col min="13034" max="13034" width="5.7109375" style="1" customWidth="1"/>
    <col min="13035" max="13035" width="27.85546875" style="1" customWidth="1"/>
    <col min="13036" max="13036" width="10" style="1" customWidth="1"/>
    <col min="13037" max="13041" width="9.140625" style="1"/>
    <col min="13042" max="13042" width="14.42578125" style="1" customWidth="1"/>
    <col min="13043" max="13044" width="9.140625" style="1"/>
    <col min="13045" max="13045" width="9.5703125" style="1" bestFit="1" customWidth="1"/>
    <col min="13046" max="13047" width="9.5703125" style="1" customWidth="1"/>
    <col min="13048" max="13048" width="12.85546875" style="1" customWidth="1"/>
    <col min="13049" max="13050" width="9.140625" style="1"/>
    <col min="13051" max="13051" width="11.7109375" style="1" customWidth="1"/>
    <col min="13052" max="13052" width="11.5703125" style="1" customWidth="1"/>
    <col min="13053" max="13053" width="11.7109375" style="1" customWidth="1"/>
    <col min="13054" max="13055" width="13" style="1" customWidth="1"/>
    <col min="13056" max="13056" width="9.140625" style="1" customWidth="1"/>
    <col min="13057" max="13057" width="10.85546875" style="1" customWidth="1"/>
    <col min="13058" max="13058" width="9.140625" style="1" customWidth="1"/>
    <col min="13059" max="13059" width="10.7109375" style="1" customWidth="1"/>
    <col min="13060" max="13060" width="12.85546875" style="1" customWidth="1"/>
    <col min="13061" max="13289" width="9.140625" style="1"/>
    <col min="13290" max="13290" width="5.7109375" style="1" customWidth="1"/>
    <col min="13291" max="13291" width="27.85546875" style="1" customWidth="1"/>
    <col min="13292" max="13292" width="10" style="1" customWidth="1"/>
    <col min="13293" max="13297" width="9.140625" style="1"/>
    <col min="13298" max="13298" width="14.42578125" style="1" customWidth="1"/>
    <col min="13299" max="13300" width="9.140625" style="1"/>
    <col min="13301" max="13301" width="9.5703125" style="1" bestFit="1" customWidth="1"/>
    <col min="13302" max="13303" width="9.5703125" style="1" customWidth="1"/>
    <col min="13304" max="13304" width="12.85546875" style="1" customWidth="1"/>
    <col min="13305" max="13306" width="9.140625" style="1"/>
    <col min="13307" max="13307" width="11.7109375" style="1" customWidth="1"/>
    <col min="13308" max="13308" width="11.5703125" style="1" customWidth="1"/>
    <col min="13309" max="13309" width="11.7109375" style="1" customWidth="1"/>
    <col min="13310" max="13311" width="13" style="1" customWidth="1"/>
    <col min="13312" max="13312" width="9.140625" style="1" customWidth="1"/>
    <col min="13313" max="13313" width="10.85546875" style="1" customWidth="1"/>
    <col min="13314" max="13314" width="9.140625" style="1" customWidth="1"/>
    <col min="13315" max="13315" width="10.7109375" style="1" customWidth="1"/>
    <col min="13316" max="13316" width="12.85546875" style="1" customWidth="1"/>
    <col min="13317" max="13545" width="9.140625" style="1"/>
    <col min="13546" max="13546" width="5.7109375" style="1" customWidth="1"/>
    <col min="13547" max="13547" width="27.85546875" style="1" customWidth="1"/>
    <col min="13548" max="13548" width="10" style="1" customWidth="1"/>
    <col min="13549" max="13553" width="9.140625" style="1"/>
    <col min="13554" max="13554" width="14.42578125" style="1" customWidth="1"/>
    <col min="13555" max="13556" width="9.140625" style="1"/>
    <col min="13557" max="13557" width="9.5703125" style="1" bestFit="1" customWidth="1"/>
    <col min="13558" max="13559" width="9.5703125" style="1" customWidth="1"/>
    <col min="13560" max="13560" width="12.85546875" style="1" customWidth="1"/>
    <col min="13561" max="13562" width="9.140625" style="1"/>
    <col min="13563" max="13563" width="11.7109375" style="1" customWidth="1"/>
    <col min="13564" max="13564" width="11.5703125" style="1" customWidth="1"/>
    <col min="13565" max="13565" width="11.7109375" style="1" customWidth="1"/>
    <col min="13566" max="13567" width="13" style="1" customWidth="1"/>
    <col min="13568" max="13568" width="9.140625" style="1" customWidth="1"/>
    <col min="13569" max="13569" width="10.85546875" style="1" customWidth="1"/>
    <col min="13570" max="13570" width="9.140625" style="1" customWidth="1"/>
    <col min="13571" max="13571" width="10.7109375" style="1" customWidth="1"/>
    <col min="13572" max="13572" width="12.85546875" style="1" customWidth="1"/>
    <col min="13573" max="13801" width="9.140625" style="1"/>
    <col min="13802" max="13802" width="5.7109375" style="1" customWidth="1"/>
    <col min="13803" max="13803" width="27.85546875" style="1" customWidth="1"/>
    <col min="13804" max="13804" width="10" style="1" customWidth="1"/>
    <col min="13805" max="13809" width="9.140625" style="1"/>
    <col min="13810" max="13810" width="14.42578125" style="1" customWidth="1"/>
    <col min="13811" max="13812" width="9.140625" style="1"/>
    <col min="13813" max="13813" width="9.5703125" style="1" bestFit="1" customWidth="1"/>
    <col min="13814" max="13815" width="9.5703125" style="1" customWidth="1"/>
    <col min="13816" max="13816" width="12.85546875" style="1" customWidth="1"/>
    <col min="13817" max="13818" width="9.140625" style="1"/>
    <col min="13819" max="13819" width="11.7109375" style="1" customWidth="1"/>
    <col min="13820" max="13820" width="11.5703125" style="1" customWidth="1"/>
    <col min="13821" max="13821" width="11.7109375" style="1" customWidth="1"/>
    <col min="13822" max="13823" width="13" style="1" customWidth="1"/>
    <col min="13824" max="13824" width="9.140625" style="1" customWidth="1"/>
    <col min="13825" max="13825" width="10.85546875" style="1" customWidth="1"/>
    <col min="13826" max="13826" width="9.140625" style="1" customWidth="1"/>
    <col min="13827" max="13827" width="10.7109375" style="1" customWidth="1"/>
    <col min="13828" max="13828" width="12.85546875" style="1" customWidth="1"/>
    <col min="13829" max="14057" width="9.140625" style="1"/>
    <col min="14058" max="14058" width="5.7109375" style="1" customWidth="1"/>
    <col min="14059" max="14059" width="27.85546875" style="1" customWidth="1"/>
    <col min="14060" max="14060" width="10" style="1" customWidth="1"/>
    <col min="14061" max="14065" width="9.140625" style="1"/>
    <col min="14066" max="14066" width="14.42578125" style="1" customWidth="1"/>
    <col min="14067" max="14068" width="9.140625" style="1"/>
    <col min="14069" max="14069" width="9.5703125" style="1" bestFit="1" customWidth="1"/>
    <col min="14070" max="14071" width="9.5703125" style="1" customWidth="1"/>
    <col min="14072" max="14072" width="12.85546875" style="1" customWidth="1"/>
    <col min="14073" max="14074" width="9.140625" style="1"/>
    <col min="14075" max="14075" width="11.7109375" style="1" customWidth="1"/>
    <col min="14076" max="14076" width="11.5703125" style="1" customWidth="1"/>
    <col min="14077" max="14077" width="11.7109375" style="1" customWidth="1"/>
    <col min="14078" max="14079" width="13" style="1" customWidth="1"/>
    <col min="14080" max="14080" width="9.140625" style="1" customWidth="1"/>
    <col min="14081" max="14081" width="10.85546875" style="1" customWidth="1"/>
    <col min="14082" max="14082" width="9.140625" style="1" customWidth="1"/>
    <col min="14083" max="14083" width="10.7109375" style="1" customWidth="1"/>
    <col min="14084" max="14084" width="12.85546875" style="1" customWidth="1"/>
    <col min="14085" max="14313" width="9.140625" style="1"/>
    <col min="14314" max="14314" width="5.7109375" style="1" customWidth="1"/>
    <col min="14315" max="14315" width="27.85546875" style="1" customWidth="1"/>
    <col min="14316" max="14316" width="10" style="1" customWidth="1"/>
    <col min="14317" max="14321" width="9.140625" style="1"/>
    <col min="14322" max="14322" width="14.42578125" style="1" customWidth="1"/>
    <col min="14323" max="14324" width="9.140625" style="1"/>
    <col min="14325" max="14325" width="9.5703125" style="1" bestFit="1" customWidth="1"/>
    <col min="14326" max="14327" width="9.5703125" style="1" customWidth="1"/>
    <col min="14328" max="14328" width="12.85546875" style="1" customWidth="1"/>
    <col min="14329" max="14330" width="9.140625" style="1"/>
    <col min="14331" max="14331" width="11.7109375" style="1" customWidth="1"/>
    <col min="14332" max="14332" width="11.5703125" style="1" customWidth="1"/>
    <col min="14333" max="14333" width="11.7109375" style="1" customWidth="1"/>
    <col min="14334" max="14335" width="13" style="1" customWidth="1"/>
    <col min="14336" max="14336" width="9.140625" style="1" customWidth="1"/>
    <col min="14337" max="14337" width="10.85546875" style="1" customWidth="1"/>
    <col min="14338" max="14338" width="9.140625" style="1" customWidth="1"/>
    <col min="14339" max="14339" width="10.7109375" style="1" customWidth="1"/>
    <col min="14340" max="14340" width="12.85546875" style="1" customWidth="1"/>
    <col min="14341" max="14569" width="9.140625" style="1"/>
    <col min="14570" max="14570" width="5.7109375" style="1" customWidth="1"/>
    <col min="14571" max="14571" width="27.85546875" style="1" customWidth="1"/>
    <col min="14572" max="14572" width="10" style="1" customWidth="1"/>
    <col min="14573" max="14577" width="9.140625" style="1"/>
    <col min="14578" max="14578" width="14.42578125" style="1" customWidth="1"/>
    <col min="14579" max="14580" width="9.140625" style="1"/>
    <col min="14581" max="14581" width="9.5703125" style="1" bestFit="1" customWidth="1"/>
    <col min="14582" max="14583" width="9.5703125" style="1" customWidth="1"/>
    <col min="14584" max="14584" width="12.85546875" style="1" customWidth="1"/>
    <col min="14585" max="14586" width="9.140625" style="1"/>
    <col min="14587" max="14587" width="11.7109375" style="1" customWidth="1"/>
    <col min="14588" max="14588" width="11.5703125" style="1" customWidth="1"/>
    <col min="14589" max="14589" width="11.7109375" style="1" customWidth="1"/>
    <col min="14590" max="14591" width="13" style="1" customWidth="1"/>
    <col min="14592" max="14592" width="9.140625" style="1" customWidth="1"/>
    <col min="14593" max="14593" width="10.85546875" style="1" customWidth="1"/>
    <col min="14594" max="14594" width="9.140625" style="1" customWidth="1"/>
    <col min="14595" max="14595" width="10.7109375" style="1" customWidth="1"/>
    <col min="14596" max="14596" width="12.85546875" style="1" customWidth="1"/>
    <col min="14597" max="14825" width="9.140625" style="1"/>
    <col min="14826" max="14826" width="5.7109375" style="1" customWidth="1"/>
    <col min="14827" max="14827" width="27.85546875" style="1" customWidth="1"/>
    <col min="14828" max="14828" width="10" style="1" customWidth="1"/>
    <col min="14829" max="14833" width="9.140625" style="1"/>
    <col min="14834" max="14834" width="14.42578125" style="1" customWidth="1"/>
    <col min="14835" max="14836" width="9.140625" style="1"/>
    <col min="14837" max="14837" width="9.5703125" style="1" bestFit="1" customWidth="1"/>
    <col min="14838" max="14839" width="9.5703125" style="1" customWidth="1"/>
    <col min="14840" max="14840" width="12.85546875" style="1" customWidth="1"/>
    <col min="14841" max="14842" width="9.140625" style="1"/>
    <col min="14843" max="14843" width="11.7109375" style="1" customWidth="1"/>
    <col min="14844" max="14844" width="11.5703125" style="1" customWidth="1"/>
    <col min="14845" max="14845" width="11.7109375" style="1" customWidth="1"/>
    <col min="14846" max="14847" width="13" style="1" customWidth="1"/>
    <col min="14848" max="14848" width="9.140625" style="1" customWidth="1"/>
    <col min="14849" max="14849" width="10.85546875" style="1" customWidth="1"/>
    <col min="14850" max="14850" width="9.140625" style="1" customWidth="1"/>
    <col min="14851" max="14851" width="10.7109375" style="1" customWidth="1"/>
    <col min="14852" max="14852" width="12.85546875" style="1" customWidth="1"/>
    <col min="14853" max="15081" width="9.140625" style="1"/>
    <col min="15082" max="15082" width="5.7109375" style="1" customWidth="1"/>
    <col min="15083" max="15083" width="27.85546875" style="1" customWidth="1"/>
    <col min="15084" max="15084" width="10" style="1" customWidth="1"/>
    <col min="15085" max="15089" width="9.140625" style="1"/>
    <col min="15090" max="15090" width="14.42578125" style="1" customWidth="1"/>
    <col min="15091" max="15092" width="9.140625" style="1"/>
    <col min="15093" max="15093" width="9.5703125" style="1" bestFit="1" customWidth="1"/>
    <col min="15094" max="15095" width="9.5703125" style="1" customWidth="1"/>
    <col min="15096" max="15096" width="12.85546875" style="1" customWidth="1"/>
    <col min="15097" max="15098" width="9.140625" style="1"/>
    <col min="15099" max="15099" width="11.7109375" style="1" customWidth="1"/>
    <col min="15100" max="15100" width="11.5703125" style="1" customWidth="1"/>
    <col min="15101" max="15101" width="11.7109375" style="1" customWidth="1"/>
    <col min="15102" max="15103" width="13" style="1" customWidth="1"/>
    <col min="15104" max="15104" width="9.140625" style="1" customWidth="1"/>
    <col min="15105" max="15105" width="10.85546875" style="1" customWidth="1"/>
    <col min="15106" max="15106" width="9.140625" style="1" customWidth="1"/>
    <col min="15107" max="15107" width="10.7109375" style="1" customWidth="1"/>
    <col min="15108" max="15108" width="12.85546875" style="1" customWidth="1"/>
    <col min="15109" max="15337" width="9.140625" style="1"/>
    <col min="15338" max="15338" width="5.7109375" style="1" customWidth="1"/>
    <col min="15339" max="15339" width="27.85546875" style="1" customWidth="1"/>
    <col min="15340" max="15340" width="10" style="1" customWidth="1"/>
    <col min="15341" max="15345" width="9.140625" style="1"/>
    <col min="15346" max="15346" width="14.42578125" style="1" customWidth="1"/>
    <col min="15347" max="15348" width="9.140625" style="1"/>
    <col min="15349" max="15349" width="9.5703125" style="1" bestFit="1" customWidth="1"/>
    <col min="15350" max="15351" width="9.5703125" style="1" customWidth="1"/>
    <col min="15352" max="15352" width="12.85546875" style="1" customWidth="1"/>
    <col min="15353" max="15354" width="9.140625" style="1"/>
    <col min="15355" max="15355" width="11.7109375" style="1" customWidth="1"/>
    <col min="15356" max="15356" width="11.5703125" style="1" customWidth="1"/>
    <col min="15357" max="15357" width="11.7109375" style="1" customWidth="1"/>
    <col min="15358" max="15359" width="13" style="1" customWidth="1"/>
    <col min="15360" max="15360" width="9.140625" style="1" customWidth="1"/>
    <col min="15361" max="15361" width="10.85546875" style="1" customWidth="1"/>
    <col min="15362" max="15362" width="9.140625" style="1" customWidth="1"/>
    <col min="15363" max="15363" width="10.7109375" style="1" customWidth="1"/>
    <col min="15364" max="15364" width="12.85546875" style="1" customWidth="1"/>
    <col min="15365" max="15593" width="9.140625" style="1"/>
    <col min="15594" max="15594" width="5.7109375" style="1" customWidth="1"/>
    <col min="15595" max="15595" width="27.85546875" style="1" customWidth="1"/>
    <col min="15596" max="15596" width="10" style="1" customWidth="1"/>
    <col min="15597" max="15601" width="9.140625" style="1"/>
    <col min="15602" max="15602" width="14.42578125" style="1" customWidth="1"/>
    <col min="15603" max="15604" width="9.140625" style="1"/>
    <col min="15605" max="15605" width="9.5703125" style="1" bestFit="1" customWidth="1"/>
    <col min="15606" max="15607" width="9.5703125" style="1" customWidth="1"/>
    <col min="15608" max="15608" width="12.85546875" style="1" customWidth="1"/>
    <col min="15609" max="15610" width="9.140625" style="1"/>
    <col min="15611" max="15611" width="11.7109375" style="1" customWidth="1"/>
    <col min="15612" max="15612" width="11.5703125" style="1" customWidth="1"/>
    <col min="15613" max="15613" width="11.7109375" style="1" customWidth="1"/>
    <col min="15614" max="15615" width="13" style="1" customWidth="1"/>
    <col min="15616" max="15616" width="9.140625" style="1" customWidth="1"/>
    <col min="15617" max="15617" width="10.85546875" style="1" customWidth="1"/>
    <col min="15618" max="15618" width="9.140625" style="1" customWidth="1"/>
    <col min="15619" max="15619" width="10.7109375" style="1" customWidth="1"/>
    <col min="15620" max="15620" width="12.85546875" style="1" customWidth="1"/>
    <col min="15621" max="15849" width="9.140625" style="1"/>
    <col min="15850" max="15850" width="5.7109375" style="1" customWidth="1"/>
    <col min="15851" max="15851" width="27.85546875" style="1" customWidth="1"/>
    <col min="15852" max="15852" width="10" style="1" customWidth="1"/>
    <col min="15853" max="15857" width="9.140625" style="1"/>
    <col min="15858" max="15858" width="14.42578125" style="1" customWidth="1"/>
    <col min="15859" max="15860" width="9.140625" style="1"/>
    <col min="15861" max="15861" width="9.5703125" style="1" bestFit="1" customWidth="1"/>
    <col min="15862" max="15863" width="9.5703125" style="1" customWidth="1"/>
    <col min="15864" max="15864" width="12.85546875" style="1" customWidth="1"/>
    <col min="15865" max="15866" width="9.140625" style="1"/>
    <col min="15867" max="15867" width="11.7109375" style="1" customWidth="1"/>
    <col min="15868" max="15868" width="11.5703125" style="1" customWidth="1"/>
    <col min="15869" max="15869" width="11.7109375" style="1" customWidth="1"/>
    <col min="15870" max="15871" width="13" style="1" customWidth="1"/>
    <col min="15872" max="15872" width="9.140625" style="1" customWidth="1"/>
    <col min="15873" max="15873" width="10.85546875" style="1" customWidth="1"/>
    <col min="15874" max="15874" width="9.140625" style="1" customWidth="1"/>
    <col min="15875" max="15875" width="10.7109375" style="1" customWidth="1"/>
    <col min="15876" max="15876" width="12.85546875" style="1" customWidth="1"/>
    <col min="15877" max="16105" width="9.140625" style="1"/>
    <col min="16106" max="16106" width="5.7109375" style="1" customWidth="1"/>
    <col min="16107" max="16107" width="27.85546875" style="1" customWidth="1"/>
    <col min="16108" max="16108" width="10" style="1" customWidth="1"/>
    <col min="16109" max="16113" width="9.140625" style="1"/>
    <col min="16114" max="16114" width="14.42578125" style="1" customWidth="1"/>
    <col min="16115" max="16116" width="9.140625" style="1"/>
    <col min="16117" max="16117" width="9.5703125" style="1" bestFit="1" customWidth="1"/>
    <col min="16118" max="16119" width="9.5703125" style="1" customWidth="1"/>
    <col min="16120" max="16120" width="12.85546875" style="1" customWidth="1"/>
    <col min="16121" max="16122" width="9.140625" style="1"/>
    <col min="16123" max="16123" width="11.7109375" style="1" customWidth="1"/>
    <col min="16124" max="16124" width="11.5703125" style="1" customWidth="1"/>
    <col min="16125" max="16125" width="11.7109375" style="1" customWidth="1"/>
    <col min="16126" max="16127" width="13" style="1" customWidth="1"/>
    <col min="16128" max="16128" width="9.140625" style="1" customWidth="1"/>
    <col min="16129" max="16129" width="10.85546875" style="1" customWidth="1"/>
    <col min="16130" max="16130" width="9.140625" style="1" customWidth="1"/>
    <col min="16131" max="16131" width="10.7109375" style="1" customWidth="1"/>
    <col min="16132" max="16132" width="12.85546875" style="1" customWidth="1"/>
    <col min="16133" max="16384" width="9.140625" style="1"/>
  </cols>
  <sheetData>
    <row r="1" spans="1:12" ht="15">
      <c r="B1" s="273" t="s">
        <v>343</v>
      </c>
      <c r="C1" s="273"/>
      <c r="D1" s="273"/>
      <c r="E1" s="273"/>
      <c r="F1" s="273"/>
      <c r="G1" s="273"/>
    </row>
    <row r="2" spans="1:12" ht="39" customHeight="1">
      <c r="B2" s="274" t="s">
        <v>412</v>
      </c>
      <c r="C2" s="274"/>
      <c r="D2" s="274"/>
      <c r="E2" s="274"/>
      <c r="F2" s="274"/>
      <c r="G2" s="274"/>
    </row>
    <row r="3" spans="1:12" ht="29.25" customHeight="1">
      <c r="B3" s="274" t="s">
        <v>451</v>
      </c>
      <c r="C3" s="274"/>
      <c r="D3" s="274"/>
      <c r="E3" s="274"/>
      <c r="F3" s="274"/>
      <c r="G3" s="274"/>
    </row>
    <row r="4" spans="1:12" ht="153" customHeight="1">
      <c r="B4" s="299" t="s">
        <v>50</v>
      </c>
      <c r="C4" s="299"/>
      <c r="D4" s="299"/>
      <c r="E4" s="299"/>
      <c r="F4" s="299"/>
      <c r="G4" s="299"/>
    </row>
    <row r="5" spans="1:12" ht="30" customHeight="1">
      <c r="A5" s="304"/>
      <c r="B5" s="220" t="s">
        <v>28</v>
      </c>
      <c r="C5" s="308" t="s">
        <v>3</v>
      </c>
      <c r="D5" s="215" t="s">
        <v>4</v>
      </c>
      <c r="E5" s="295" t="s">
        <v>402</v>
      </c>
      <c r="F5" s="252" t="s">
        <v>5</v>
      </c>
      <c r="G5" s="254"/>
    </row>
    <row r="6" spans="1:12" s="4" customFormat="1" ht="39" customHeight="1">
      <c r="A6" s="305"/>
      <c r="B6" s="221"/>
      <c r="C6" s="309"/>
      <c r="D6" s="216"/>
      <c r="E6" s="296"/>
      <c r="F6" s="50" t="s">
        <v>51</v>
      </c>
      <c r="G6" s="3" t="s">
        <v>7</v>
      </c>
      <c r="H6" s="51"/>
      <c r="I6" s="31"/>
      <c r="J6" s="51"/>
    </row>
    <row r="7" spans="1:12" s="40" customFormat="1" ht="39" customHeight="1">
      <c r="A7" s="32" t="s">
        <v>8</v>
      </c>
      <c r="B7" s="6" t="s">
        <v>52</v>
      </c>
      <c r="C7" s="15" t="s">
        <v>9</v>
      </c>
      <c r="D7" s="34" t="s">
        <v>53</v>
      </c>
      <c r="E7" s="155"/>
      <c r="F7" s="9"/>
      <c r="G7" s="9"/>
      <c r="H7" s="28"/>
      <c r="I7" s="27"/>
      <c r="J7" s="28"/>
    </row>
    <row r="8" spans="1:12" s="40" customFormat="1" ht="39" customHeight="1">
      <c r="A8" s="32" t="s">
        <v>10</v>
      </c>
      <c r="B8" s="6" t="s">
        <v>54</v>
      </c>
      <c r="C8" s="15" t="s">
        <v>12</v>
      </c>
      <c r="D8" s="52" t="s">
        <v>55</v>
      </c>
      <c r="E8" s="156"/>
      <c r="F8" s="9"/>
      <c r="G8" s="9"/>
      <c r="H8" s="28"/>
      <c r="I8" s="27"/>
      <c r="J8" s="28"/>
    </row>
    <row r="9" spans="1:12" s="40" customFormat="1" ht="39" customHeight="1">
      <c r="A9" s="32" t="s">
        <v>11</v>
      </c>
      <c r="B9" s="6" t="s">
        <v>56</v>
      </c>
      <c r="C9" s="15" t="s">
        <v>9</v>
      </c>
      <c r="D9" s="34">
        <v>17622.8</v>
      </c>
      <c r="E9" s="155"/>
      <c r="F9" s="9"/>
      <c r="G9" s="9"/>
      <c r="H9" s="28"/>
      <c r="I9" s="27"/>
      <c r="J9" s="28"/>
    </row>
    <row r="10" spans="1:12" s="40" customFormat="1" ht="39" customHeight="1">
      <c r="A10" s="32" t="s">
        <v>13</v>
      </c>
      <c r="B10" s="6" t="s">
        <v>57</v>
      </c>
      <c r="C10" s="15" t="s">
        <v>12</v>
      </c>
      <c r="D10" s="34">
        <f>ROUND(D9*6/50000,1)</f>
        <v>2.1</v>
      </c>
      <c r="E10" s="155"/>
      <c r="F10" s="9"/>
      <c r="G10" s="8"/>
      <c r="H10" s="28"/>
      <c r="I10" s="146" t="s">
        <v>224</v>
      </c>
      <c r="J10" s="97" t="s">
        <v>368</v>
      </c>
      <c r="K10" s="146" t="s">
        <v>397</v>
      </c>
    </row>
    <row r="11" spans="1:12" ht="32.25" customHeight="1">
      <c r="A11" s="5" t="s">
        <v>16</v>
      </c>
      <c r="B11" s="6" t="s">
        <v>58</v>
      </c>
      <c r="C11" s="7" t="s">
        <v>15</v>
      </c>
      <c r="D11" s="9"/>
      <c r="E11" s="46">
        <f>G11/D16*D18</f>
        <v>56.872698549606191</v>
      </c>
      <c r="F11" s="8">
        <v>130.17599999999999</v>
      </c>
      <c r="G11" s="8">
        <v>1562.12</v>
      </c>
      <c r="I11" s="27">
        <v>27093</v>
      </c>
      <c r="J11" s="147">
        <v>1.3</v>
      </c>
      <c r="K11" s="147">
        <v>1.6</v>
      </c>
    </row>
    <row r="12" spans="1:12" s="21" customFormat="1" ht="32.25" customHeight="1">
      <c r="A12" s="10" t="s">
        <v>17</v>
      </c>
      <c r="B12" s="6" t="s">
        <v>18</v>
      </c>
      <c r="C12" s="5" t="s">
        <v>19</v>
      </c>
      <c r="D12" s="11">
        <v>30.2</v>
      </c>
      <c r="E12" s="105">
        <f>G12/D16*D18</f>
        <v>17.175554961981071</v>
      </c>
      <c r="F12" s="8">
        <f>F11*D12/100</f>
        <v>39.313151999999995</v>
      </c>
      <c r="G12" s="8">
        <f>G11*D12/100</f>
        <v>471.76023999999995</v>
      </c>
      <c r="H12" s="28"/>
      <c r="I12" s="27"/>
      <c r="J12" s="28"/>
      <c r="K12" s="40"/>
      <c r="L12" s="40"/>
    </row>
    <row r="13" spans="1:12" ht="64.5" customHeight="1">
      <c r="A13" s="10" t="s">
        <v>20</v>
      </c>
      <c r="B13" s="13" t="s">
        <v>59</v>
      </c>
      <c r="C13" s="15" t="s">
        <v>15</v>
      </c>
      <c r="D13" s="12"/>
      <c r="E13" s="105">
        <f>G13/D16*D18</f>
        <v>1788.2362766416236</v>
      </c>
      <c r="F13" s="8">
        <f t="shared" ref="F13:F14" si="0">G13/12</f>
        <v>4093.1175000000003</v>
      </c>
      <c r="G13" s="8">
        <v>49117.41</v>
      </c>
    </row>
    <row r="14" spans="1:12" s="22" customFormat="1" ht="49.5" customHeight="1">
      <c r="A14" s="10" t="s">
        <v>26</v>
      </c>
      <c r="B14" s="13" t="s">
        <v>60</v>
      </c>
      <c r="C14" s="7" t="s">
        <v>15</v>
      </c>
      <c r="D14" s="5"/>
      <c r="E14" s="105">
        <f>G14/D16*D18</f>
        <v>803.82036906734459</v>
      </c>
      <c r="F14" s="8">
        <f t="shared" si="0"/>
        <v>1839.875</v>
      </c>
      <c r="G14" s="8">
        <v>22078.5</v>
      </c>
      <c r="H14" s="28"/>
      <c r="I14" s="27"/>
      <c r="J14" s="28"/>
      <c r="K14" s="28"/>
      <c r="L14" s="28"/>
    </row>
    <row r="15" spans="1:12" s="39" customFormat="1" ht="36" customHeight="1">
      <c r="A15" s="10"/>
      <c r="B15" s="17" t="s">
        <v>279</v>
      </c>
      <c r="C15" s="37" t="s">
        <v>15</v>
      </c>
      <c r="D15" s="18"/>
      <c r="E15" s="104"/>
      <c r="F15" s="19">
        <f>F11+F12+F13+F14</f>
        <v>6102.4816520000004</v>
      </c>
      <c r="G15" s="19">
        <f>G11+G12+G13+G14</f>
        <v>73229.790240000002</v>
      </c>
      <c r="H15" s="28"/>
      <c r="I15" s="27"/>
      <c r="J15" s="28"/>
      <c r="K15" s="40"/>
      <c r="L15" s="40"/>
    </row>
    <row r="16" spans="1:12" s="22" customFormat="1" ht="35.25" customHeight="1">
      <c r="A16" s="10"/>
      <c r="B16" s="13" t="s">
        <v>23</v>
      </c>
      <c r="C16" s="7" t="s">
        <v>9</v>
      </c>
      <c r="D16" s="5">
        <f>D9</f>
        <v>17622.8</v>
      </c>
      <c r="E16" s="55"/>
      <c r="F16" s="9"/>
      <c r="G16" s="42"/>
      <c r="H16" s="28"/>
      <c r="I16" s="27"/>
      <c r="J16" s="28"/>
      <c r="K16" s="28"/>
      <c r="L16" s="28"/>
    </row>
    <row r="17" spans="1:12" s="22" customFormat="1" ht="39.75" customHeight="1">
      <c r="A17" s="10"/>
      <c r="B17" s="13" t="s">
        <v>24</v>
      </c>
      <c r="C17" s="7" t="s">
        <v>25</v>
      </c>
      <c r="D17" s="14">
        <f>ROUND(G15/D16/12,2)</f>
        <v>0.35</v>
      </c>
      <c r="E17" s="105"/>
      <c r="F17" s="9"/>
      <c r="G17" s="8"/>
      <c r="H17" s="28"/>
      <c r="I17" s="27"/>
      <c r="J17" s="28"/>
      <c r="K17" s="28"/>
      <c r="L17" s="28"/>
    </row>
    <row r="18" spans="1:12" s="22" customFormat="1" ht="67.5" customHeight="1">
      <c r="A18" s="10"/>
      <c r="B18" s="208" t="str">
        <f>'1.2.4. Электрооборудование'!B13</f>
        <v>Расходы по многоквартирному дому по адресу: с.Чечеул, ул.Новая, д.6А</v>
      </c>
      <c r="C18" s="210" t="s">
        <v>9</v>
      </c>
      <c r="D18" s="129">
        <f>'1.2.4. Электрооборудование'!D13</f>
        <v>641.6</v>
      </c>
      <c r="E18" s="211">
        <f>E11+E12+E13+E14</f>
        <v>2666.1048992205556</v>
      </c>
      <c r="F18" s="202">
        <f>G18/12</f>
        <v>222.17499999999998</v>
      </c>
      <c r="G18" s="202">
        <f>ROUND(G15/D16*D18,2)</f>
        <v>2666.1</v>
      </c>
      <c r="H18" s="147">
        <f>E18-G18</f>
        <v>4.8992205556714907E-3</v>
      </c>
      <c r="I18" s="27"/>
      <c r="J18" s="28"/>
      <c r="K18" s="28"/>
      <c r="L18" s="28"/>
    </row>
    <row r="19" spans="1:12" ht="59.25" customHeight="1">
      <c r="B19" s="268" t="s">
        <v>468</v>
      </c>
      <c r="C19" s="268"/>
      <c r="D19" s="268"/>
      <c r="E19" s="268"/>
      <c r="F19" s="268"/>
      <c r="G19" s="268"/>
    </row>
    <row r="20" spans="1:12" ht="15">
      <c r="B20" s="286"/>
      <c r="C20" s="286"/>
      <c r="D20" s="286"/>
      <c r="E20" s="286"/>
      <c r="F20" s="286"/>
      <c r="G20" s="286"/>
    </row>
    <row r="21" spans="1:12" ht="15">
      <c r="B21" s="286"/>
      <c r="C21" s="286"/>
      <c r="D21" s="286"/>
      <c r="E21" s="286"/>
      <c r="F21" s="286"/>
      <c r="G21" s="286"/>
    </row>
    <row r="22" spans="1:12" ht="15">
      <c r="B22" s="286"/>
      <c r="C22" s="286"/>
      <c r="D22" s="286"/>
      <c r="E22" s="286"/>
      <c r="F22" s="286"/>
      <c r="G22" s="286"/>
    </row>
  </sheetData>
  <mergeCells count="14">
    <mergeCell ref="B19:G19"/>
    <mergeCell ref="B20:G20"/>
    <mergeCell ref="B21:G21"/>
    <mergeCell ref="B22:G22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15"/>
  <sheetViews>
    <sheetView topLeftCell="A7" workbookViewId="0">
      <selection activeCell="B9" sqref="B9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1" style="1" customWidth="1"/>
    <col min="4" max="5" width="13.7109375" style="1" customWidth="1"/>
    <col min="6" max="6" width="13.7109375" style="1" hidden="1" customWidth="1"/>
    <col min="7" max="7" width="13.7109375" style="54" hidden="1" customWidth="1"/>
    <col min="8" max="8" width="15.42578125" style="1" customWidth="1"/>
    <col min="9" max="9" width="14.5703125" style="1" customWidth="1"/>
    <col min="10" max="10" width="14.5703125" style="27" customWidth="1"/>
    <col min="11" max="11" width="11" style="27" customWidth="1"/>
    <col min="12" max="12" width="10.85546875" style="27" customWidth="1"/>
    <col min="13" max="13" width="11.42578125" style="27" customWidth="1"/>
    <col min="14" max="237" width="9.140625" style="1"/>
    <col min="238" max="238" width="5.7109375" style="1" customWidth="1"/>
    <col min="239" max="239" width="27.85546875" style="1" customWidth="1"/>
    <col min="240" max="240" width="10" style="1" customWidth="1"/>
    <col min="241" max="245" width="9.140625" style="1"/>
    <col min="246" max="246" width="14.42578125" style="1" customWidth="1"/>
    <col min="247" max="248" width="9.140625" style="1"/>
    <col min="249" max="249" width="9.5703125" style="1" bestFit="1" customWidth="1"/>
    <col min="250" max="251" width="9.5703125" style="1" customWidth="1"/>
    <col min="252" max="252" width="12.85546875" style="1" customWidth="1"/>
    <col min="253" max="254" width="9.140625" style="1"/>
    <col min="255" max="255" width="11.7109375" style="1" customWidth="1"/>
    <col min="256" max="256" width="11.5703125" style="1" customWidth="1"/>
    <col min="257" max="257" width="11.7109375" style="1" customWidth="1"/>
    <col min="258" max="259" width="13" style="1" customWidth="1"/>
    <col min="260" max="260" width="9.140625" style="1" customWidth="1"/>
    <col min="261" max="261" width="10.85546875" style="1" customWidth="1"/>
    <col min="262" max="262" width="9.140625" style="1" customWidth="1"/>
    <col min="263" max="263" width="10.7109375" style="1" customWidth="1"/>
    <col min="264" max="264" width="12.85546875" style="1" customWidth="1"/>
    <col min="265" max="493" width="9.140625" style="1"/>
    <col min="494" max="494" width="5.7109375" style="1" customWidth="1"/>
    <col min="495" max="495" width="27.85546875" style="1" customWidth="1"/>
    <col min="496" max="496" width="10" style="1" customWidth="1"/>
    <col min="497" max="501" width="9.140625" style="1"/>
    <col min="502" max="502" width="14.42578125" style="1" customWidth="1"/>
    <col min="503" max="504" width="9.140625" style="1"/>
    <col min="505" max="505" width="9.5703125" style="1" bestFit="1" customWidth="1"/>
    <col min="506" max="507" width="9.5703125" style="1" customWidth="1"/>
    <col min="508" max="508" width="12.85546875" style="1" customWidth="1"/>
    <col min="509" max="510" width="9.140625" style="1"/>
    <col min="511" max="511" width="11.7109375" style="1" customWidth="1"/>
    <col min="512" max="512" width="11.5703125" style="1" customWidth="1"/>
    <col min="513" max="513" width="11.7109375" style="1" customWidth="1"/>
    <col min="514" max="515" width="13" style="1" customWidth="1"/>
    <col min="516" max="516" width="9.140625" style="1" customWidth="1"/>
    <col min="517" max="517" width="10.85546875" style="1" customWidth="1"/>
    <col min="518" max="518" width="9.140625" style="1" customWidth="1"/>
    <col min="519" max="519" width="10.7109375" style="1" customWidth="1"/>
    <col min="520" max="520" width="12.85546875" style="1" customWidth="1"/>
    <col min="521" max="749" width="9.140625" style="1"/>
    <col min="750" max="750" width="5.7109375" style="1" customWidth="1"/>
    <col min="751" max="751" width="27.85546875" style="1" customWidth="1"/>
    <col min="752" max="752" width="10" style="1" customWidth="1"/>
    <col min="753" max="757" width="9.140625" style="1"/>
    <col min="758" max="758" width="14.42578125" style="1" customWidth="1"/>
    <col min="759" max="760" width="9.140625" style="1"/>
    <col min="761" max="761" width="9.5703125" style="1" bestFit="1" customWidth="1"/>
    <col min="762" max="763" width="9.5703125" style="1" customWidth="1"/>
    <col min="764" max="764" width="12.85546875" style="1" customWidth="1"/>
    <col min="765" max="766" width="9.140625" style="1"/>
    <col min="767" max="767" width="11.7109375" style="1" customWidth="1"/>
    <col min="768" max="768" width="11.5703125" style="1" customWidth="1"/>
    <col min="769" max="769" width="11.7109375" style="1" customWidth="1"/>
    <col min="770" max="771" width="13" style="1" customWidth="1"/>
    <col min="772" max="772" width="9.140625" style="1" customWidth="1"/>
    <col min="773" max="773" width="10.85546875" style="1" customWidth="1"/>
    <col min="774" max="774" width="9.140625" style="1" customWidth="1"/>
    <col min="775" max="775" width="10.7109375" style="1" customWidth="1"/>
    <col min="776" max="776" width="12.85546875" style="1" customWidth="1"/>
    <col min="777" max="1005" width="9.140625" style="1"/>
    <col min="1006" max="1006" width="5.7109375" style="1" customWidth="1"/>
    <col min="1007" max="1007" width="27.85546875" style="1" customWidth="1"/>
    <col min="1008" max="1008" width="10" style="1" customWidth="1"/>
    <col min="1009" max="1013" width="9.140625" style="1"/>
    <col min="1014" max="1014" width="14.42578125" style="1" customWidth="1"/>
    <col min="1015" max="1016" width="9.140625" style="1"/>
    <col min="1017" max="1017" width="9.5703125" style="1" bestFit="1" customWidth="1"/>
    <col min="1018" max="1019" width="9.5703125" style="1" customWidth="1"/>
    <col min="1020" max="1020" width="12.85546875" style="1" customWidth="1"/>
    <col min="1021" max="1022" width="9.140625" style="1"/>
    <col min="1023" max="1023" width="11.7109375" style="1" customWidth="1"/>
    <col min="1024" max="1024" width="11.5703125" style="1" customWidth="1"/>
    <col min="1025" max="1025" width="11.7109375" style="1" customWidth="1"/>
    <col min="1026" max="1027" width="13" style="1" customWidth="1"/>
    <col min="1028" max="1028" width="9.140625" style="1" customWidth="1"/>
    <col min="1029" max="1029" width="10.85546875" style="1" customWidth="1"/>
    <col min="1030" max="1030" width="9.140625" style="1" customWidth="1"/>
    <col min="1031" max="1031" width="10.7109375" style="1" customWidth="1"/>
    <col min="1032" max="1032" width="12.85546875" style="1" customWidth="1"/>
    <col min="1033" max="1261" width="9.140625" style="1"/>
    <col min="1262" max="1262" width="5.7109375" style="1" customWidth="1"/>
    <col min="1263" max="1263" width="27.85546875" style="1" customWidth="1"/>
    <col min="1264" max="1264" width="10" style="1" customWidth="1"/>
    <col min="1265" max="1269" width="9.140625" style="1"/>
    <col min="1270" max="1270" width="14.42578125" style="1" customWidth="1"/>
    <col min="1271" max="1272" width="9.140625" style="1"/>
    <col min="1273" max="1273" width="9.5703125" style="1" bestFit="1" customWidth="1"/>
    <col min="1274" max="1275" width="9.5703125" style="1" customWidth="1"/>
    <col min="1276" max="1276" width="12.85546875" style="1" customWidth="1"/>
    <col min="1277" max="1278" width="9.140625" style="1"/>
    <col min="1279" max="1279" width="11.7109375" style="1" customWidth="1"/>
    <col min="1280" max="1280" width="11.5703125" style="1" customWidth="1"/>
    <col min="1281" max="1281" width="11.7109375" style="1" customWidth="1"/>
    <col min="1282" max="1283" width="13" style="1" customWidth="1"/>
    <col min="1284" max="1284" width="9.140625" style="1" customWidth="1"/>
    <col min="1285" max="1285" width="10.85546875" style="1" customWidth="1"/>
    <col min="1286" max="1286" width="9.140625" style="1" customWidth="1"/>
    <col min="1287" max="1287" width="10.7109375" style="1" customWidth="1"/>
    <col min="1288" max="1288" width="12.85546875" style="1" customWidth="1"/>
    <col min="1289" max="1517" width="9.140625" style="1"/>
    <col min="1518" max="1518" width="5.7109375" style="1" customWidth="1"/>
    <col min="1519" max="1519" width="27.85546875" style="1" customWidth="1"/>
    <col min="1520" max="1520" width="10" style="1" customWidth="1"/>
    <col min="1521" max="1525" width="9.140625" style="1"/>
    <col min="1526" max="1526" width="14.42578125" style="1" customWidth="1"/>
    <col min="1527" max="1528" width="9.140625" style="1"/>
    <col min="1529" max="1529" width="9.5703125" style="1" bestFit="1" customWidth="1"/>
    <col min="1530" max="1531" width="9.5703125" style="1" customWidth="1"/>
    <col min="1532" max="1532" width="12.85546875" style="1" customWidth="1"/>
    <col min="1533" max="1534" width="9.140625" style="1"/>
    <col min="1535" max="1535" width="11.7109375" style="1" customWidth="1"/>
    <col min="1536" max="1536" width="11.5703125" style="1" customWidth="1"/>
    <col min="1537" max="1537" width="11.7109375" style="1" customWidth="1"/>
    <col min="1538" max="1539" width="13" style="1" customWidth="1"/>
    <col min="1540" max="1540" width="9.140625" style="1" customWidth="1"/>
    <col min="1541" max="1541" width="10.85546875" style="1" customWidth="1"/>
    <col min="1542" max="1542" width="9.140625" style="1" customWidth="1"/>
    <col min="1543" max="1543" width="10.7109375" style="1" customWidth="1"/>
    <col min="1544" max="1544" width="12.85546875" style="1" customWidth="1"/>
    <col min="1545" max="1773" width="9.140625" style="1"/>
    <col min="1774" max="1774" width="5.7109375" style="1" customWidth="1"/>
    <col min="1775" max="1775" width="27.85546875" style="1" customWidth="1"/>
    <col min="1776" max="1776" width="10" style="1" customWidth="1"/>
    <col min="1777" max="1781" width="9.140625" style="1"/>
    <col min="1782" max="1782" width="14.42578125" style="1" customWidth="1"/>
    <col min="1783" max="1784" width="9.140625" style="1"/>
    <col min="1785" max="1785" width="9.5703125" style="1" bestFit="1" customWidth="1"/>
    <col min="1786" max="1787" width="9.5703125" style="1" customWidth="1"/>
    <col min="1788" max="1788" width="12.85546875" style="1" customWidth="1"/>
    <col min="1789" max="1790" width="9.140625" style="1"/>
    <col min="1791" max="1791" width="11.7109375" style="1" customWidth="1"/>
    <col min="1792" max="1792" width="11.5703125" style="1" customWidth="1"/>
    <col min="1793" max="1793" width="11.7109375" style="1" customWidth="1"/>
    <col min="1794" max="1795" width="13" style="1" customWidth="1"/>
    <col min="1796" max="1796" width="9.140625" style="1" customWidth="1"/>
    <col min="1797" max="1797" width="10.85546875" style="1" customWidth="1"/>
    <col min="1798" max="1798" width="9.140625" style="1" customWidth="1"/>
    <col min="1799" max="1799" width="10.7109375" style="1" customWidth="1"/>
    <col min="1800" max="1800" width="12.85546875" style="1" customWidth="1"/>
    <col min="1801" max="2029" width="9.140625" style="1"/>
    <col min="2030" max="2030" width="5.7109375" style="1" customWidth="1"/>
    <col min="2031" max="2031" width="27.85546875" style="1" customWidth="1"/>
    <col min="2032" max="2032" width="10" style="1" customWidth="1"/>
    <col min="2033" max="2037" width="9.140625" style="1"/>
    <col min="2038" max="2038" width="14.42578125" style="1" customWidth="1"/>
    <col min="2039" max="2040" width="9.140625" style="1"/>
    <col min="2041" max="2041" width="9.5703125" style="1" bestFit="1" customWidth="1"/>
    <col min="2042" max="2043" width="9.5703125" style="1" customWidth="1"/>
    <col min="2044" max="2044" width="12.85546875" style="1" customWidth="1"/>
    <col min="2045" max="2046" width="9.140625" style="1"/>
    <col min="2047" max="2047" width="11.7109375" style="1" customWidth="1"/>
    <col min="2048" max="2048" width="11.5703125" style="1" customWidth="1"/>
    <col min="2049" max="2049" width="11.7109375" style="1" customWidth="1"/>
    <col min="2050" max="2051" width="13" style="1" customWidth="1"/>
    <col min="2052" max="2052" width="9.140625" style="1" customWidth="1"/>
    <col min="2053" max="2053" width="10.85546875" style="1" customWidth="1"/>
    <col min="2054" max="2054" width="9.140625" style="1" customWidth="1"/>
    <col min="2055" max="2055" width="10.7109375" style="1" customWidth="1"/>
    <col min="2056" max="2056" width="12.85546875" style="1" customWidth="1"/>
    <col min="2057" max="2285" width="9.140625" style="1"/>
    <col min="2286" max="2286" width="5.7109375" style="1" customWidth="1"/>
    <col min="2287" max="2287" width="27.85546875" style="1" customWidth="1"/>
    <col min="2288" max="2288" width="10" style="1" customWidth="1"/>
    <col min="2289" max="2293" width="9.140625" style="1"/>
    <col min="2294" max="2294" width="14.42578125" style="1" customWidth="1"/>
    <col min="2295" max="2296" width="9.140625" style="1"/>
    <col min="2297" max="2297" width="9.5703125" style="1" bestFit="1" customWidth="1"/>
    <col min="2298" max="2299" width="9.5703125" style="1" customWidth="1"/>
    <col min="2300" max="2300" width="12.85546875" style="1" customWidth="1"/>
    <col min="2301" max="2302" width="9.140625" style="1"/>
    <col min="2303" max="2303" width="11.7109375" style="1" customWidth="1"/>
    <col min="2304" max="2304" width="11.5703125" style="1" customWidth="1"/>
    <col min="2305" max="2305" width="11.7109375" style="1" customWidth="1"/>
    <col min="2306" max="2307" width="13" style="1" customWidth="1"/>
    <col min="2308" max="2308" width="9.140625" style="1" customWidth="1"/>
    <col min="2309" max="2309" width="10.85546875" style="1" customWidth="1"/>
    <col min="2310" max="2310" width="9.140625" style="1" customWidth="1"/>
    <col min="2311" max="2311" width="10.7109375" style="1" customWidth="1"/>
    <col min="2312" max="2312" width="12.85546875" style="1" customWidth="1"/>
    <col min="2313" max="2541" width="9.140625" style="1"/>
    <col min="2542" max="2542" width="5.7109375" style="1" customWidth="1"/>
    <col min="2543" max="2543" width="27.85546875" style="1" customWidth="1"/>
    <col min="2544" max="2544" width="10" style="1" customWidth="1"/>
    <col min="2545" max="2549" width="9.140625" style="1"/>
    <col min="2550" max="2550" width="14.42578125" style="1" customWidth="1"/>
    <col min="2551" max="2552" width="9.140625" style="1"/>
    <col min="2553" max="2553" width="9.5703125" style="1" bestFit="1" customWidth="1"/>
    <col min="2554" max="2555" width="9.5703125" style="1" customWidth="1"/>
    <col min="2556" max="2556" width="12.85546875" style="1" customWidth="1"/>
    <col min="2557" max="2558" width="9.140625" style="1"/>
    <col min="2559" max="2559" width="11.7109375" style="1" customWidth="1"/>
    <col min="2560" max="2560" width="11.5703125" style="1" customWidth="1"/>
    <col min="2561" max="2561" width="11.7109375" style="1" customWidth="1"/>
    <col min="2562" max="2563" width="13" style="1" customWidth="1"/>
    <col min="2564" max="2564" width="9.140625" style="1" customWidth="1"/>
    <col min="2565" max="2565" width="10.85546875" style="1" customWidth="1"/>
    <col min="2566" max="2566" width="9.140625" style="1" customWidth="1"/>
    <col min="2567" max="2567" width="10.7109375" style="1" customWidth="1"/>
    <col min="2568" max="2568" width="12.85546875" style="1" customWidth="1"/>
    <col min="2569" max="2797" width="9.140625" style="1"/>
    <col min="2798" max="2798" width="5.7109375" style="1" customWidth="1"/>
    <col min="2799" max="2799" width="27.85546875" style="1" customWidth="1"/>
    <col min="2800" max="2800" width="10" style="1" customWidth="1"/>
    <col min="2801" max="2805" width="9.140625" style="1"/>
    <col min="2806" max="2806" width="14.42578125" style="1" customWidth="1"/>
    <col min="2807" max="2808" width="9.140625" style="1"/>
    <col min="2809" max="2809" width="9.5703125" style="1" bestFit="1" customWidth="1"/>
    <col min="2810" max="2811" width="9.5703125" style="1" customWidth="1"/>
    <col min="2812" max="2812" width="12.85546875" style="1" customWidth="1"/>
    <col min="2813" max="2814" width="9.140625" style="1"/>
    <col min="2815" max="2815" width="11.7109375" style="1" customWidth="1"/>
    <col min="2816" max="2816" width="11.5703125" style="1" customWidth="1"/>
    <col min="2817" max="2817" width="11.7109375" style="1" customWidth="1"/>
    <col min="2818" max="2819" width="13" style="1" customWidth="1"/>
    <col min="2820" max="2820" width="9.140625" style="1" customWidth="1"/>
    <col min="2821" max="2821" width="10.85546875" style="1" customWidth="1"/>
    <col min="2822" max="2822" width="9.140625" style="1" customWidth="1"/>
    <col min="2823" max="2823" width="10.7109375" style="1" customWidth="1"/>
    <col min="2824" max="2824" width="12.85546875" style="1" customWidth="1"/>
    <col min="2825" max="3053" width="9.140625" style="1"/>
    <col min="3054" max="3054" width="5.7109375" style="1" customWidth="1"/>
    <col min="3055" max="3055" width="27.85546875" style="1" customWidth="1"/>
    <col min="3056" max="3056" width="10" style="1" customWidth="1"/>
    <col min="3057" max="3061" width="9.140625" style="1"/>
    <col min="3062" max="3062" width="14.42578125" style="1" customWidth="1"/>
    <col min="3063" max="3064" width="9.140625" style="1"/>
    <col min="3065" max="3065" width="9.5703125" style="1" bestFit="1" customWidth="1"/>
    <col min="3066" max="3067" width="9.5703125" style="1" customWidth="1"/>
    <col min="3068" max="3068" width="12.85546875" style="1" customWidth="1"/>
    <col min="3069" max="3070" width="9.140625" style="1"/>
    <col min="3071" max="3071" width="11.7109375" style="1" customWidth="1"/>
    <col min="3072" max="3072" width="11.5703125" style="1" customWidth="1"/>
    <col min="3073" max="3073" width="11.7109375" style="1" customWidth="1"/>
    <col min="3074" max="3075" width="13" style="1" customWidth="1"/>
    <col min="3076" max="3076" width="9.140625" style="1" customWidth="1"/>
    <col min="3077" max="3077" width="10.85546875" style="1" customWidth="1"/>
    <col min="3078" max="3078" width="9.140625" style="1" customWidth="1"/>
    <col min="3079" max="3079" width="10.7109375" style="1" customWidth="1"/>
    <col min="3080" max="3080" width="12.85546875" style="1" customWidth="1"/>
    <col min="3081" max="3309" width="9.140625" style="1"/>
    <col min="3310" max="3310" width="5.7109375" style="1" customWidth="1"/>
    <col min="3311" max="3311" width="27.85546875" style="1" customWidth="1"/>
    <col min="3312" max="3312" width="10" style="1" customWidth="1"/>
    <col min="3313" max="3317" width="9.140625" style="1"/>
    <col min="3318" max="3318" width="14.42578125" style="1" customWidth="1"/>
    <col min="3319" max="3320" width="9.140625" style="1"/>
    <col min="3321" max="3321" width="9.5703125" style="1" bestFit="1" customWidth="1"/>
    <col min="3322" max="3323" width="9.5703125" style="1" customWidth="1"/>
    <col min="3324" max="3324" width="12.85546875" style="1" customWidth="1"/>
    <col min="3325" max="3326" width="9.140625" style="1"/>
    <col min="3327" max="3327" width="11.7109375" style="1" customWidth="1"/>
    <col min="3328" max="3328" width="11.5703125" style="1" customWidth="1"/>
    <col min="3329" max="3329" width="11.7109375" style="1" customWidth="1"/>
    <col min="3330" max="3331" width="13" style="1" customWidth="1"/>
    <col min="3332" max="3332" width="9.140625" style="1" customWidth="1"/>
    <col min="3333" max="3333" width="10.85546875" style="1" customWidth="1"/>
    <col min="3334" max="3334" width="9.140625" style="1" customWidth="1"/>
    <col min="3335" max="3335" width="10.7109375" style="1" customWidth="1"/>
    <col min="3336" max="3336" width="12.85546875" style="1" customWidth="1"/>
    <col min="3337" max="3565" width="9.140625" style="1"/>
    <col min="3566" max="3566" width="5.7109375" style="1" customWidth="1"/>
    <col min="3567" max="3567" width="27.85546875" style="1" customWidth="1"/>
    <col min="3568" max="3568" width="10" style="1" customWidth="1"/>
    <col min="3569" max="3573" width="9.140625" style="1"/>
    <col min="3574" max="3574" width="14.42578125" style="1" customWidth="1"/>
    <col min="3575" max="3576" width="9.140625" style="1"/>
    <col min="3577" max="3577" width="9.5703125" style="1" bestFit="1" customWidth="1"/>
    <col min="3578" max="3579" width="9.5703125" style="1" customWidth="1"/>
    <col min="3580" max="3580" width="12.85546875" style="1" customWidth="1"/>
    <col min="3581" max="3582" width="9.140625" style="1"/>
    <col min="3583" max="3583" width="11.7109375" style="1" customWidth="1"/>
    <col min="3584" max="3584" width="11.5703125" style="1" customWidth="1"/>
    <col min="3585" max="3585" width="11.7109375" style="1" customWidth="1"/>
    <col min="3586" max="3587" width="13" style="1" customWidth="1"/>
    <col min="3588" max="3588" width="9.140625" style="1" customWidth="1"/>
    <col min="3589" max="3589" width="10.85546875" style="1" customWidth="1"/>
    <col min="3590" max="3590" width="9.140625" style="1" customWidth="1"/>
    <col min="3591" max="3591" width="10.7109375" style="1" customWidth="1"/>
    <col min="3592" max="3592" width="12.85546875" style="1" customWidth="1"/>
    <col min="3593" max="3821" width="9.140625" style="1"/>
    <col min="3822" max="3822" width="5.7109375" style="1" customWidth="1"/>
    <col min="3823" max="3823" width="27.85546875" style="1" customWidth="1"/>
    <col min="3824" max="3824" width="10" style="1" customWidth="1"/>
    <col min="3825" max="3829" width="9.140625" style="1"/>
    <col min="3830" max="3830" width="14.42578125" style="1" customWidth="1"/>
    <col min="3831" max="3832" width="9.140625" style="1"/>
    <col min="3833" max="3833" width="9.5703125" style="1" bestFit="1" customWidth="1"/>
    <col min="3834" max="3835" width="9.5703125" style="1" customWidth="1"/>
    <col min="3836" max="3836" width="12.85546875" style="1" customWidth="1"/>
    <col min="3837" max="3838" width="9.140625" style="1"/>
    <col min="3839" max="3839" width="11.7109375" style="1" customWidth="1"/>
    <col min="3840" max="3840" width="11.5703125" style="1" customWidth="1"/>
    <col min="3841" max="3841" width="11.7109375" style="1" customWidth="1"/>
    <col min="3842" max="3843" width="13" style="1" customWidth="1"/>
    <col min="3844" max="3844" width="9.140625" style="1" customWidth="1"/>
    <col min="3845" max="3845" width="10.85546875" style="1" customWidth="1"/>
    <col min="3846" max="3846" width="9.140625" style="1" customWidth="1"/>
    <col min="3847" max="3847" width="10.7109375" style="1" customWidth="1"/>
    <col min="3848" max="3848" width="12.85546875" style="1" customWidth="1"/>
    <col min="3849" max="4077" width="9.140625" style="1"/>
    <col min="4078" max="4078" width="5.7109375" style="1" customWidth="1"/>
    <col min="4079" max="4079" width="27.85546875" style="1" customWidth="1"/>
    <col min="4080" max="4080" width="10" style="1" customWidth="1"/>
    <col min="4081" max="4085" width="9.140625" style="1"/>
    <col min="4086" max="4086" width="14.42578125" style="1" customWidth="1"/>
    <col min="4087" max="4088" width="9.140625" style="1"/>
    <col min="4089" max="4089" width="9.5703125" style="1" bestFit="1" customWidth="1"/>
    <col min="4090" max="4091" width="9.5703125" style="1" customWidth="1"/>
    <col min="4092" max="4092" width="12.85546875" style="1" customWidth="1"/>
    <col min="4093" max="4094" width="9.140625" style="1"/>
    <col min="4095" max="4095" width="11.7109375" style="1" customWidth="1"/>
    <col min="4096" max="4096" width="11.5703125" style="1" customWidth="1"/>
    <col min="4097" max="4097" width="11.7109375" style="1" customWidth="1"/>
    <col min="4098" max="4099" width="13" style="1" customWidth="1"/>
    <col min="4100" max="4100" width="9.140625" style="1" customWidth="1"/>
    <col min="4101" max="4101" width="10.85546875" style="1" customWidth="1"/>
    <col min="4102" max="4102" width="9.140625" style="1" customWidth="1"/>
    <col min="4103" max="4103" width="10.7109375" style="1" customWidth="1"/>
    <col min="4104" max="4104" width="12.85546875" style="1" customWidth="1"/>
    <col min="4105" max="4333" width="9.140625" style="1"/>
    <col min="4334" max="4334" width="5.7109375" style="1" customWidth="1"/>
    <col min="4335" max="4335" width="27.85546875" style="1" customWidth="1"/>
    <col min="4336" max="4336" width="10" style="1" customWidth="1"/>
    <col min="4337" max="4341" width="9.140625" style="1"/>
    <col min="4342" max="4342" width="14.42578125" style="1" customWidth="1"/>
    <col min="4343" max="4344" width="9.140625" style="1"/>
    <col min="4345" max="4345" width="9.5703125" style="1" bestFit="1" customWidth="1"/>
    <col min="4346" max="4347" width="9.5703125" style="1" customWidth="1"/>
    <col min="4348" max="4348" width="12.85546875" style="1" customWidth="1"/>
    <col min="4349" max="4350" width="9.140625" style="1"/>
    <col min="4351" max="4351" width="11.7109375" style="1" customWidth="1"/>
    <col min="4352" max="4352" width="11.5703125" style="1" customWidth="1"/>
    <col min="4353" max="4353" width="11.7109375" style="1" customWidth="1"/>
    <col min="4354" max="4355" width="13" style="1" customWidth="1"/>
    <col min="4356" max="4356" width="9.140625" style="1" customWidth="1"/>
    <col min="4357" max="4357" width="10.85546875" style="1" customWidth="1"/>
    <col min="4358" max="4358" width="9.140625" style="1" customWidth="1"/>
    <col min="4359" max="4359" width="10.7109375" style="1" customWidth="1"/>
    <col min="4360" max="4360" width="12.85546875" style="1" customWidth="1"/>
    <col min="4361" max="4589" width="9.140625" style="1"/>
    <col min="4590" max="4590" width="5.7109375" style="1" customWidth="1"/>
    <col min="4591" max="4591" width="27.85546875" style="1" customWidth="1"/>
    <col min="4592" max="4592" width="10" style="1" customWidth="1"/>
    <col min="4593" max="4597" width="9.140625" style="1"/>
    <col min="4598" max="4598" width="14.42578125" style="1" customWidth="1"/>
    <col min="4599" max="4600" width="9.140625" style="1"/>
    <col min="4601" max="4601" width="9.5703125" style="1" bestFit="1" customWidth="1"/>
    <col min="4602" max="4603" width="9.5703125" style="1" customWidth="1"/>
    <col min="4604" max="4604" width="12.85546875" style="1" customWidth="1"/>
    <col min="4605" max="4606" width="9.140625" style="1"/>
    <col min="4607" max="4607" width="11.7109375" style="1" customWidth="1"/>
    <col min="4608" max="4608" width="11.5703125" style="1" customWidth="1"/>
    <col min="4609" max="4609" width="11.7109375" style="1" customWidth="1"/>
    <col min="4610" max="4611" width="13" style="1" customWidth="1"/>
    <col min="4612" max="4612" width="9.140625" style="1" customWidth="1"/>
    <col min="4613" max="4613" width="10.85546875" style="1" customWidth="1"/>
    <col min="4614" max="4614" width="9.140625" style="1" customWidth="1"/>
    <col min="4615" max="4615" width="10.7109375" style="1" customWidth="1"/>
    <col min="4616" max="4616" width="12.85546875" style="1" customWidth="1"/>
    <col min="4617" max="4845" width="9.140625" style="1"/>
    <col min="4846" max="4846" width="5.7109375" style="1" customWidth="1"/>
    <col min="4847" max="4847" width="27.85546875" style="1" customWidth="1"/>
    <col min="4848" max="4848" width="10" style="1" customWidth="1"/>
    <col min="4849" max="4853" width="9.140625" style="1"/>
    <col min="4854" max="4854" width="14.42578125" style="1" customWidth="1"/>
    <col min="4855" max="4856" width="9.140625" style="1"/>
    <col min="4857" max="4857" width="9.5703125" style="1" bestFit="1" customWidth="1"/>
    <col min="4858" max="4859" width="9.5703125" style="1" customWidth="1"/>
    <col min="4860" max="4860" width="12.85546875" style="1" customWidth="1"/>
    <col min="4861" max="4862" width="9.140625" style="1"/>
    <col min="4863" max="4863" width="11.7109375" style="1" customWidth="1"/>
    <col min="4864" max="4864" width="11.5703125" style="1" customWidth="1"/>
    <col min="4865" max="4865" width="11.7109375" style="1" customWidth="1"/>
    <col min="4866" max="4867" width="13" style="1" customWidth="1"/>
    <col min="4868" max="4868" width="9.140625" style="1" customWidth="1"/>
    <col min="4869" max="4869" width="10.85546875" style="1" customWidth="1"/>
    <col min="4870" max="4870" width="9.140625" style="1" customWidth="1"/>
    <col min="4871" max="4871" width="10.7109375" style="1" customWidth="1"/>
    <col min="4872" max="4872" width="12.85546875" style="1" customWidth="1"/>
    <col min="4873" max="5101" width="9.140625" style="1"/>
    <col min="5102" max="5102" width="5.7109375" style="1" customWidth="1"/>
    <col min="5103" max="5103" width="27.85546875" style="1" customWidth="1"/>
    <col min="5104" max="5104" width="10" style="1" customWidth="1"/>
    <col min="5105" max="5109" width="9.140625" style="1"/>
    <col min="5110" max="5110" width="14.42578125" style="1" customWidth="1"/>
    <col min="5111" max="5112" width="9.140625" style="1"/>
    <col min="5113" max="5113" width="9.5703125" style="1" bestFit="1" customWidth="1"/>
    <col min="5114" max="5115" width="9.5703125" style="1" customWidth="1"/>
    <col min="5116" max="5116" width="12.85546875" style="1" customWidth="1"/>
    <col min="5117" max="5118" width="9.140625" style="1"/>
    <col min="5119" max="5119" width="11.7109375" style="1" customWidth="1"/>
    <col min="5120" max="5120" width="11.5703125" style="1" customWidth="1"/>
    <col min="5121" max="5121" width="11.7109375" style="1" customWidth="1"/>
    <col min="5122" max="5123" width="13" style="1" customWidth="1"/>
    <col min="5124" max="5124" width="9.140625" style="1" customWidth="1"/>
    <col min="5125" max="5125" width="10.85546875" style="1" customWidth="1"/>
    <col min="5126" max="5126" width="9.140625" style="1" customWidth="1"/>
    <col min="5127" max="5127" width="10.7109375" style="1" customWidth="1"/>
    <col min="5128" max="5128" width="12.85546875" style="1" customWidth="1"/>
    <col min="5129" max="5357" width="9.140625" style="1"/>
    <col min="5358" max="5358" width="5.7109375" style="1" customWidth="1"/>
    <col min="5359" max="5359" width="27.85546875" style="1" customWidth="1"/>
    <col min="5360" max="5360" width="10" style="1" customWidth="1"/>
    <col min="5361" max="5365" width="9.140625" style="1"/>
    <col min="5366" max="5366" width="14.42578125" style="1" customWidth="1"/>
    <col min="5367" max="5368" width="9.140625" style="1"/>
    <col min="5369" max="5369" width="9.5703125" style="1" bestFit="1" customWidth="1"/>
    <col min="5370" max="5371" width="9.5703125" style="1" customWidth="1"/>
    <col min="5372" max="5372" width="12.85546875" style="1" customWidth="1"/>
    <col min="5373" max="5374" width="9.140625" style="1"/>
    <col min="5375" max="5375" width="11.7109375" style="1" customWidth="1"/>
    <col min="5376" max="5376" width="11.5703125" style="1" customWidth="1"/>
    <col min="5377" max="5377" width="11.7109375" style="1" customWidth="1"/>
    <col min="5378" max="5379" width="13" style="1" customWidth="1"/>
    <col min="5380" max="5380" width="9.140625" style="1" customWidth="1"/>
    <col min="5381" max="5381" width="10.85546875" style="1" customWidth="1"/>
    <col min="5382" max="5382" width="9.140625" style="1" customWidth="1"/>
    <col min="5383" max="5383" width="10.7109375" style="1" customWidth="1"/>
    <col min="5384" max="5384" width="12.85546875" style="1" customWidth="1"/>
    <col min="5385" max="5613" width="9.140625" style="1"/>
    <col min="5614" max="5614" width="5.7109375" style="1" customWidth="1"/>
    <col min="5615" max="5615" width="27.85546875" style="1" customWidth="1"/>
    <col min="5616" max="5616" width="10" style="1" customWidth="1"/>
    <col min="5617" max="5621" width="9.140625" style="1"/>
    <col min="5622" max="5622" width="14.42578125" style="1" customWidth="1"/>
    <col min="5623" max="5624" width="9.140625" style="1"/>
    <col min="5625" max="5625" width="9.5703125" style="1" bestFit="1" customWidth="1"/>
    <col min="5626" max="5627" width="9.5703125" style="1" customWidth="1"/>
    <col min="5628" max="5628" width="12.85546875" style="1" customWidth="1"/>
    <col min="5629" max="5630" width="9.140625" style="1"/>
    <col min="5631" max="5631" width="11.7109375" style="1" customWidth="1"/>
    <col min="5632" max="5632" width="11.5703125" style="1" customWidth="1"/>
    <col min="5633" max="5633" width="11.7109375" style="1" customWidth="1"/>
    <col min="5634" max="5635" width="13" style="1" customWidth="1"/>
    <col min="5636" max="5636" width="9.140625" style="1" customWidth="1"/>
    <col min="5637" max="5637" width="10.85546875" style="1" customWidth="1"/>
    <col min="5638" max="5638" width="9.140625" style="1" customWidth="1"/>
    <col min="5639" max="5639" width="10.7109375" style="1" customWidth="1"/>
    <col min="5640" max="5640" width="12.85546875" style="1" customWidth="1"/>
    <col min="5641" max="5869" width="9.140625" style="1"/>
    <col min="5870" max="5870" width="5.7109375" style="1" customWidth="1"/>
    <col min="5871" max="5871" width="27.85546875" style="1" customWidth="1"/>
    <col min="5872" max="5872" width="10" style="1" customWidth="1"/>
    <col min="5873" max="5877" width="9.140625" style="1"/>
    <col min="5878" max="5878" width="14.42578125" style="1" customWidth="1"/>
    <col min="5879" max="5880" width="9.140625" style="1"/>
    <col min="5881" max="5881" width="9.5703125" style="1" bestFit="1" customWidth="1"/>
    <col min="5882" max="5883" width="9.5703125" style="1" customWidth="1"/>
    <col min="5884" max="5884" width="12.85546875" style="1" customWidth="1"/>
    <col min="5885" max="5886" width="9.140625" style="1"/>
    <col min="5887" max="5887" width="11.7109375" style="1" customWidth="1"/>
    <col min="5888" max="5888" width="11.5703125" style="1" customWidth="1"/>
    <col min="5889" max="5889" width="11.7109375" style="1" customWidth="1"/>
    <col min="5890" max="5891" width="13" style="1" customWidth="1"/>
    <col min="5892" max="5892" width="9.140625" style="1" customWidth="1"/>
    <col min="5893" max="5893" width="10.85546875" style="1" customWidth="1"/>
    <col min="5894" max="5894" width="9.140625" style="1" customWidth="1"/>
    <col min="5895" max="5895" width="10.7109375" style="1" customWidth="1"/>
    <col min="5896" max="5896" width="12.85546875" style="1" customWidth="1"/>
    <col min="5897" max="6125" width="9.140625" style="1"/>
    <col min="6126" max="6126" width="5.7109375" style="1" customWidth="1"/>
    <col min="6127" max="6127" width="27.85546875" style="1" customWidth="1"/>
    <col min="6128" max="6128" width="10" style="1" customWidth="1"/>
    <col min="6129" max="6133" width="9.140625" style="1"/>
    <col min="6134" max="6134" width="14.42578125" style="1" customWidth="1"/>
    <col min="6135" max="6136" width="9.140625" style="1"/>
    <col min="6137" max="6137" width="9.5703125" style="1" bestFit="1" customWidth="1"/>
    <col min="6138" max="6139" width="9.5703125" style="1" customWidth="1"/>
    <col min="6140" max="6140" width="12.85546875" style="1" customWidth="1"/>
    <col min="6141" max="6142" width="9.140625" style="1"/>
    <col min="6143" max="6143" width="11.7109375" style="1" customWidth="1"/>
    <col min="6144" max="6144" width="11.5703125" style="1" customWidth="1"/>
    <col min="6145" max="6145" width="11.7109375" style="1" customWidth="1"/>
    <col min="6146" max="6147" width="13" style="1" customWidth="1"/>
    <col min="6148" max="6148" width="9.140625" style="1" customWidth="1"/>
    <col min="6149" max="6149" width="10.85546875" style="1" customWidth="1"/>
    <col min="6150" max="6150" width="9.140625" style="1" customWidth="1"/>
    <col min="6151" max="6151" width="10.7109375" style="1" customWidth="1"/>
    <col min="6152" max="6152" width="12.85546875" style="1" customWidth="1"/>
    <col min="6153" max="6381" width="9.140625" style="1"/>
    <col min="6382" max="6382" width="5.7109375" style="1" customWidth="1"/>
    <col min="6383" max="6383" width="27.85546875" style="1" customWidth="1"/>
    <col min="6384" max="6384" width="10" style="1" customWidth="1"/>
    <col min="6385" max="6389" width="9.140625" style="1"/>
    <col min="6390" max="6390" width="14.42578125" style="1" customWidth="1"/>
    <col min="6391" max="6392" width="9.140625" style="1"/>
    <col min="6393" max="6393" width="9.5703125" style="1" bestFit="1" customWidth="1"/>
    <col min="6394" max="6395" width="9.5703125" style="1" customWidth="1"/>
    <col min="6396" max="6396" width="12.85546875" style="1" customWidth="1"/>
    <col min="6397" max="6398" width="9.140625" style="1"/>
    <col min="6399" max="6399" width="11.7109375" style="1" customWidth="1"/>
    <col min="6400" max="6400" width="11.5703125" style="1" customWidth="1"/>
    <col min="6401" max="6401" width="11.7109375" style="1" customWidth="1"/>
    <col min="6402" max="6403" width="13" style="1" customWidth="1"/>
    <col min="6404" max="6404" width="9.140625" style="1" customWidth="1"/>
    <col min="6405" max="6405" width="10.85546875" style="1" customWidth="1"/>
    <col min="6406" max="6406" width="9.140625" style="1" customWidth="1"/>
    <col min="6407" max="6407" width="10.7109375" style="1" customWidth="1"/>
    <col min="6408" max="6408" width="12.85546875" style="1" customWidth="1"/>
    <col min="6409" max="6637" width="9.140625" style="1"/>
    <col min="6638" max="6638" width="5.7109375" style="1" customWidth="1"/>
    <col min="6639" max="6639" width="27.85546875" style="1" customWidth="1"/>
    <col min="6640" max="6640" width="10" style="1" customWidth="1"/>
    <col min="6641" max="6645" width="9.140625" style="1"/>
    <col min="6646" max="6646" width="14.42578125" style="1" customWidth="1"/>
    <col min="6647" max="6648" width="9.140625" style="1"/>
    <col min="6649" max="6649" width="9.5703125" style="1" bestFit="1" customWidth="1"/>
    <col min="6650" max="6651" width="9.5703125" style="1" customWidth="1"/>
    <col min="6652" max="6652" width="12.85546875" style="1" customWidth="1"/>
    <col min="6653" max="6654" width="9.140625" style="1"/>
    <col min="6655" max="6655" width="11.7109375" style="1" customWidth="1"/>
    <col min="6656" max="6656" width="11.5703125" style="1" customWidth="1"/>
    <col min="6657" max="6657" width="11.7109375" style="1" customWidth="1"/>
    <col min="6658" max="6659" width="13" style="1" customWidth="1"/>
    <col min="6660" max="6660" width="9.140625" style="1" customWidth="1"/>
    <col min="6661" max="6661" width="10.85546875" style="1" customWidth="1"/>
    <col min="6662" max="6662" width="9.140625" style="1" customWidth="1"/>
    <col min="6663" max="6663" width="10.7109375" style="1" customWidth="1"/>
    <col min="6664" max="6664" width="12.85546875" style="1" customWidth="1"/>
    <col min="6665" max="6893" width="9.140625" style="1"/>
    <col min="6894" max="6894" width="5.7109375" style="1" customWidth="1"/>
    <col min="6895" max="6895" width="27.85546875" style="1" customWidth="1"/>
    <col min="6896" max="6896" width="10" style="1" customWidth="1"/>
    <col min="6897" max="6901" width="9.140625" style="1"/>
    <col min="6902" max="6902" width="14.42578125" style="1" customWidth="1"/>
    <col min="6903" max="6904" width="9.140625" style="1"/>
    <col min="6905" max="6905" width="9.5703125" style="1" bestFit="1" customWidth="1"/>
    <col min="6906" max="6907" width="9.5703125" style="1" customWidth="1"/>
    <col min="6908" max="6908" width="12.85546875" style="1" customWidth="1"/>
    <col min="6909" max="6910" width="9.140625" style="1"/>
    <col min="6911" max="6911" width="11.7109375" style="1" customWidth="1"/>
    <col min="6912" max="6912" width="11.5703125" style="1" customWidth="1"/>
    <col min="6913" max="6913" width="11.7109375" style="1" customWidth="1"/>
    <col min="6914" max="6915" width="13" style="1" customWidth="1"/>
    <col min="6916" max="6916" width="9.140625" style="1" customWidth="1"/>
    <col min="6917" max="6917" width="10.85546875" style="1" customWidth="1"/>
    <col min="6918" max="6918" width="9.140625" style="1" customWidth="1"/>
    <col min="6919" max="6919" width="10.7109375" style="1" customWidth="1"/>
    <col min="6920" max="6920" width="12.85546875" style="1" customWidth="1"/>
    <col min="6921" max="7149" width="9.140625" style="1"/>
    <col min="7150" max="7150" width="5.7109375" style="1" customWidth="1"/>
    <col min="7151" max="7151" width="27.85546875" style="1" customWidth="1"/>
    <col min="7152" max="7152" width="10" style="1" customWidth="1"/>
    <col min="7153" max="7157" width="9.140625" style="1"/>
    <col min="7158" max="7158" width="14.42578125" style="1" customWidth="1"/>
    <col min="7159" max="7160" width="9.140625" style="1"/>
    <col min="7161" max="7161" width="9.5703125" style="1" bestFit="1" customWidth="1"/>
    <col min="7162" max="7163" width="9.5703125" style="1" customWidth="1"/>
    <col min="7164" max="7164" width="12.85546875" style="1" customWidth="1"/>
    <col min="7165" max="7166" width="9.140625" style="1"/>
    <col min="7167" max="7167" width="11.7109375" style="1" customWidth="1"/>
    <col min="7168" max="7168" width="11.5703125" style="1" customWidth="1"/>
    <col min="7169" max="7169" width="11.7109375" style="1" customWidth="1"/>
    <col min="7170" max="7171" width="13" style="1" customWidth="1"/>
    <col min="7172" max="7172" width="9.140625" style="1" customWidth="1"/>
    <col min="7173" max="7173" width="10.85546875" style="1" customWidth="1"/>
    <col min="7174" max="7174" width="9.140625" style="1" customWidth="1"/>
    <col min="7175" max="7175" width="10.7109375" style="1" customWidth="1"/>
    <col min="7176" max="7176" width="12.85546875" style="1" customWidth="1"/>
    <col min="7177" max="7405" width="9.140625" style="1"/>
    <col min="7406" max="7406" width="5.7109375" style="1" customWidth="1"/>
    <col min="7407" max="7407" width="27.85546875" style="1" customWidth="1"/>
    <col min="7408" max="7408" width="10" style="1" customWidth="1"/>
    <col min="7409" max="7413" width="9.140625" style="1"/>
    <col min="7414" max="7414" width="14.42578125" style="1" customWidth="1"/>
    <col min="7415" max="7416" width="9.140625" style="1"/>
    <col min="7417" max="7417" width="9.5703125" style="1" bestFit="1" customWidth="1"/>
    <col min="7418" max="7419" width="9.5703125" style="1" customWidth="1"/>
    <col min="7420" max="7420" width="12.85546875" style="1" customWidth="1"/>
    <col min="7421" max="7422" width="9.140625" style="1"/>
    <col min="7423" max="7423" width="11.7109375" style="1" customWidth="1"/>
    <col min="7424" max="7424" width="11.5703125" style="1" customWidth="1"/>
    <col min="7425" max="7425" width="11.7109375" style="1" customWidth="1"/>
    <col min="7426" max="7427" width="13" style="1" customWidth="1"/>
    <col min="7428" max="7428" width="9.140625" style="1" customWidth="1"/>
    <col min="7429" max="7429" width="10.85546875" style="1" customWidth="1"/>
    <col min="7430" max="7430" width="9.140625" style="1" customWidth="1"/>
    <col min="7431" max="7431" width="10.7109375" style="1" customWidth="1"/>
    <col min="7432" max="7432" width="12.85546875" style="1" customWidth="1"/>
    <col min="7433" max="7661" width="9.140625" style="1"/>
    <col min="7662" max="7662" width="5.7109375" style="1" customWidth="1"/>
    <col min="7663" max="7663" width="27.85546875" style="1" customWidth="1"/>
    <col min="7664" max="7664" width="10" style="1" customWidth="1"/>
    <col min="7665" max="7669" width="9.140625" style="1"/>
    <col min="7670" max="7670" width="14.42578125" style="1" customWidth="1"/>
    <col min="7671" max="7672" width="9.140625" style="1"/>
    <col min="7673" max="7673" width="9.5703125" style="1" bestFit="1" customWidth="1"/>
    <col min="7674" max="7675" width="9.5703125" style="1" customWidth="1"/>
    <col min="7676" max="7676" width="12.85546875" style="1" customWidth="1"/>
    <col min="7677" max="7678" width="9.140625" style="1"/>
    <col min="7679" max="7679" width="11.7109375" style="1" customWidth="1"/>
    <col min="7680" max="7680" width="11.5703125" style="1" customWidth="1"/>
    <col min="7681" max="7681" width="11.7109375" style="1" customWidth="1"/>
    <col min="7682" max="7683" width="13" style="1" customWidth="1"/>
    <col min="7684" max="7684" width="9.140625" style="1" customWidth="1"/>
    <col min="7685" max="7685" width="10.85546875" style="1" customWidth="1"/>
    <col min="7686" max="7686" width="9.140625" style="1" customWidth="1"/>
    <col min="7687" max="7687" width="10.7109375" style="1" customWidth="1"/>
    <col min="7688" max="7688" width="12.85546875" style="1" customWidth="1"/>
    <col min="7689" max="7917" width="9.140625" style="1"/>
    <col min="7918" max="7918" width="5.7109375" style="1" customWidth="1"/>
    <col min="7919" max="7919" width="27.85546875" style="1" customWidth="1"/>
    <col min="7920" max="7920" width="10" style="1" customWidth="1"/>
    <col min="7921" max="7925" width="9.140625" style="1"/>
    <col min="7926" max="7926" width="14.42578125" style="1" customWidth="1"/>
    <col min="7927" max="7928" width="9.140625" style="1"/>
    <col min="7929" max="7929" width="9.5703125" style="1" bestFit="1" customWidth="1"/>
    <col min="7930" max="7931" width="9.5703125" style="1" customWidth="1"/>
    <col min="7932" max="7932" width="12.85546875" style="1" customWidth="1"/>
    <col min="7933" max="7934" width="9.140625" style="1"/>
    <col min="7935" max="7935" width="11.7109375" style="1" customWidth="1"/>
    <col min="7936" max="7936" width="11.5703125" style="1" customWidth="1"/>
    <col min="7937" max="7937" width="11.7109375" style="1" customWidth="1"/>
    <col min="7938" max="7939" width="13" style="1" customWidth="1"/>
    <col min="7940" max="7940" width="9.140625" style="1" customWidth="1"/>
    <col min="7941" max="7941" width="10.85546875" style="1" customWidth="1"/>
    <col min="7942" max="7942" width="9.140625" style="1" customWidth="1"/>
    <col min="7943" max="7943" width="10.7109375" style="1" customWidth="1"/>
    <col min="7944" max="7944" width="12.85546875" style="1" customWidth="1"/>
    <col min="7945" max="8173" width="9.140625" style="1"/>
    <col min="8174" max="8174" width="5.7109375" style="1" customWidth="1"/>
    <col min="8175" max="8175" width="27.85546875" style="1" customWidth="1"/>
    <col min="8176" max="8176" width="10" style="1" customWidth="1"/>
    <col min="8177" max="8181" width="9.140625" style="1"/>
    <col min="8182" max="8182" width="14.42578125" style="1" customWidth="1"/>
    <col min="8183" max="8184" width="9.140625" style="1"/>
    <col min="8185" max="8185" width="9.5703125" style="1" bestFit="1" customWidth="1"/>
    <col min="8186" max="8187" width="9.5703125" style="1" customWidth="1"/>
    <col min="8188" max="8188" width="12.85546875" style="1" customWidth="1"/>
    <col min="8189" max="8190" width="9.140625" style="1"/>
    <col min="8191" max="8191" width="11.7109375" style="1" customWidth="1"/>
    <col min="8192" max="8192" width="11.5703125" style="1" customWidth="1"/>
    <col min="8193" max="8193" width="11.7109375" style="1" customWidth="1"/>
    <col min="8194" max="8195" width="13" style="1" customWidth="1"/>
    <col min="8196" max="8196" width="9.140625" style="1" customWidth="1"/>
    <col min="8197" max="8197" width="10.85546875" style="1" customWidth="1"/>
    <col min="8198" max="8198" width="9.140625" style="1" customWidth="1"/>
    <col min="8199" max="8199" width="10.7109375" style="1" customWidth="1"/>
    <col min="8200" max="8200" width="12.85546875" style="1" customWidth="1"/>
    <col min="8201" max="8429" width="9.140625" style="1"/>
    <col min="8430" max="8430" width="5.7109375" style="1" customWidth="1"/>
    <col min="8431" max="8431" width="27.85546875" style="1" customWidth="1"/>
    <col min="8432" max="8432" width="10" style="1" customWidth="1"/>
    <col min="8433" max="8437" width="9.140625" style="1"/>
    <col min="8438" max="8438" width="14.42578125" style="1" customWidth="1"/>
    <col min="8439" max="8440" width="9.140625" style="1"/>
    <col min="8441" max="8441" width="9.5703125" style="1" bestFit="1" customWidth="1"/>
    <col min="8442" max="8443" width="9.5703125" style="1" customWidth="1"/>
    <col min="8444" max="8444" width="12.85546875" style="1" customWidth="1"/>
    <col min="8445" max="8446" width="9.140625" style="1"/>
    <col min="8447" max="8447" width="11.7109375" style="1" customWidth="1"/>
    <col min="8448" max="8448" width="11.5703125" style="1" customWidth="1"/>
    <col min="8449" max="8449" width="11.7109375" style="1" customWidth="1"/>
    <col min="8450" max="8451" width="13" style="1" customWidth="1"/>
    <col min="8452" max="8452" width="9.140625" style="1" customWidth="1"/>
    <col min="8453" max="8453" width="10.85546875" style="1" customWidth="1"/>
    <col min="8454" max="8454" width="9.140625" style="1" customWidth="1"/>
    <col min="8455" max="8455" width="10.7109375" style="1" customWidth="1"/>
    <col min="8456" max="8456" width="12.85546875" style="1" customWidth="1"/>
    <col min="8457" max="8685" width="9.140625" style="1"/>
    <col min="8686" max="8686" width="5.7109375" style="1" customWidth="1"/>
    <col min="8687" max="8687" width="27.85546875" style="1" customWidth="1"/>
    <col min="8688" max="8688" width="10" style="1" customWidth="1"/>
    <col min="8689" max="8693" width="9.140625" style="1"/>
    <col min="8694" max="8694" width="14.42578125" style="1" customWidth="1"/>
    <col min="8695" max="8696" width="9.140625" style="1"/>
    <col min="8697" max="8697" width="9.5703125" style="1" bestFit="1" customWidth="1"/>
    <col min="8698" max="8699" width="9.5703125" style="1" customWidth="1"/>
    <col min="8700" max="8700" width="12.85546875" style="1" customWidth="1"/>
    <col min="8701" max="8702" width="9.140625" style="1"/>
    <col min="8703" max="8703" width="11.7109375" style="1" customWidth="1"/>
    <col min="8704" max="8704" width="11.5703125" style="1" customWidth="1"/>
    <col min="8705" max="8705" width="11.7109375" style="1" customWidth="1"/>
    <col min="8706" max="8707" width="13" style="1" customWidth="1"/>
    <col min="8708" max="8708" width="9.140625" style="1" customWidth="1"/>
    <col min="8709" max="8709" width="10.85546875" style="1" customWidth="1"/>
    <col min="8710" max="8710" width="9.140625" style="1" customWidth="1"/>
    <col min="8711" max="8711" width="10.7109375" style="1" customWidth="1"/>
    <col min="8712" max="8712" width="12.85546875" style="1" customWidth="1"/>
    <col min="8713" max="8941" width="9.140625" style="1"/>
    <col min="8942" max="8942" width="5.7109375" style="1" customWidth="1"/>
    <col min="8943" max="8943" width="27.85546875" style="1" customWidth="1"/>
    <col min="8944" max="8944" width="10" style="1" customWidth="1"/>
    <col min="8945" max="8949" width="9.140625" style="1"/>
    <col min="8950" max="8950" width="14.42578125" style="1" customWidth="1"/>
    <col min="8951" max="8952" width="9.140625" style="1"/>
    <col min="8953" max="8953" width="9.5703125" style="1" bestFit="1" customWidth="1"/>
    <col min="8954" max="8955" width="9.5703125" style="1" customWidth="1"/>
    <col min="8956" max="8956" width="12.85546875" style="1" customWidth="1"/>
    <col min="8957" max="8958" width="9.140625" style="1"/>
    <col min="8959" max="8959" width="11.7109375" style="1" customWidth="1"/>
    <col min="8960" max="8960" width="11.5703125" style="1" customWidth="1"/>
    <col min="8961" max="8961" width="11.7109375" style="1" customWidth="1"/>
    <col min="8962" max="8963" width="13" style="1" customWidth="1"/>
    <col min="8964" max="8964" width="9.140625" style="1" customWidth="1"/>
    <col min="8965" max="8965" width="10.85546875" style="1" customWidth="1"/>
    <col min="8966" max="8966" width="9.140625" style="1" customWidth="1"/>
    <col min="8967" max="8967" width="10.7109375" style="1" customWidth="1"/>
    <col min="8968" max="8968" width="12.85546875" style="1" customWidth="1"/>
    <col min="8969" max="9197" width="9.140625" style="1"/>
    <col min="9198" max="9198" width="5.7109375" style="1" customWidth="1"/>
    <col min="9199" max="9199" width="27.85546875" style="1" customWidth="1"/>
    <col min="9200" max="9200" width="10" style="1" customWidth="1"/>
    <col min="9201" max="9205" width="9.140625" style="1"/>
    <col min="9206" max="9206" width="14.42578125" style="1" customWidth="1"/>
    <col min="9207" max="9208" width="9.140625" style="1"/>
    <col min="9209" max="9209" width="9.5703125" style="1" bestFit="1" customWidth="1"/>
    <col min="9210" max="9211" width="9.5703125" style="1" customWidth="1"/>
    <col min="9212" max="9212" width="12.85546875" style="1" customWidth="1"/>
    <col min="9213" max="9214" width="9.140625" style="1"/>
    <col min="9215" max="9215" width="11.7109375" style="1" customWidth="1"/>
    <col min="9216" max="9216" width="11.5703125" style="1" customWidth="1"/>
    <col min="9217" max="9217" width="11.7109375" style="1" customWidth="1"/>
    <col min="9218" max="9219" width="13" style="1" customWidth="1"/>
    <col min="9220" max="9220" width="9.140625" style="1" customWidth="1"/>
    <col min="9221" max="9221" width="10.85546875" style="1" customWidth="1"/>
    <col min="9222" max="9222" width="9.140625" style="1" customWidth="1"/>
    <col min="9223" max="9223" width="10.7109375" style="1" customWidth="1"/>
    <col min="9224" max="9224" width="12.85546875" style="1" customWidth="1"/>
    <col min="9225" max="9453" width="9.140625" style="1"/>
    <col min="9454" max="9454" width="5.7109375" style="1" customWidth="1"/>
    <col min="9455" max="9455" width="27.85546875" style="1" customWidth="1"/>
    <col min="9456" max="9456" width="10" style="1" customWidth="1"/>
    <col min="9457" max="9461" width="9.140625" style="1"/>
    <col min="9462" max="9462" width="14.42578125" style="1" customWidth="1"/>
    <col min="9463" max="9464" width="9.140625" style="1"/>
    <col min="9465" max="9465" width="9.5703125" style="1" bestFit="1" customWidth="1"/>
    <col min="9466" max="9467" width="9.5703125" style="1" customWidth="1"/>
    <col min="9468" max="9468" width="12.85546875" style="1" customWidth="1"/>
    <col min="9469" max="9470" width="9.140625" style="1"/>
    <col min="9471" max="9471" width="11.7109375" style="1" customWidth="1"/>
    <col min="9472" max="9472" width="11.5703125" style="1" customWidth="1"/>
    <col min="9473" max="9473" width="11.7109375" style="1" customWidth="1"/>
    <col min="9474" max="9475" width="13" style="1" customWidth="1"/>
    <col min="9476" max="9476" width="9.140625" style="1" customWidth="1"/>
    <col min="9477" max="9477" width="10.85546875" style="1" customWidth="1"/>
    <col min="9478" max="9478" width="9.140625" style="1" customWidth="1"/>
    <col min="9479" max="9479" width="10.7109375" style="1" customWidth="1"/>
    <col min="9480" max="9480" width="12.85546875" style="1" customWidth="1"/>
    <col min="9481" max="9709" width="9.140625" style="1"/>
    <col min="9710" max="9710" width="5.7109375" style="1" customWidth="1"/>
    <col min="9711" max="9711" width="27.85546875" style="1" customWidth="1"/>
    <col min="9712" max="9712" width="10" style="1" customWidth="1"/>
    <col min="9713" max="9717" width="9.140625" style="1"/>
    <col min="9718" max="9718" width="14.42578125" style="1" customWidth="1"/>
    <col min="9719" max="9720" width="9.140625" style="1"/>
    <col min="9721" max="9721" width="9.5703125" style="1" bestFit="1" customWidth="1"/>
    <col min="9722" max="9723" width="9.5703125" style="1" customWidth="1"/>
    <col min="9724" max="9724" width="12.85546875" style="1" customWidth="1"/>
    <col min="9725" max="9726" width="9.140625" style="1"/>
    <col min="9727" max="9727" width="11.7109375" style="1" customWidth="1"/>
    <col min="9728" max="9728" width="11.5703125" style="1" customWidth="1"/>
    <col min="9729" max="9729" width="11.7109375" style="1" customWidth="1"/>
    <col min="9730" max="9731" width="13" style="1" customWidth="1"/>
    <col min="9732" max="9732" width="9.140625" style="1" customWidth="1"/>
    <col min="9733" max="9733" width="10.85546875" style="1" customWidth="1"/>
    <col min="9734" max="9734" width="9.140625" style="1" customWidth="1"/>
    <col min="9735" max="9735" width="10.7109375" style="1" customWidth="1"/>
    <col min="9736" max="9736" width="12.85546875" style="1" customWidth="1"/>
    <col min="9737" max="9965" width="9.140625" style="1"/>
    <col min="9966" max="9966" width="5.7109375" style="1" customWidth="1"/>
    <col min="9967" max="9967" width="27.85546875" style="1" customWidth="1"/>
    <col min="9968" max="9968" width="10" style="1" customWidth="1"/>
    <col min="9969" max="9973" width="9.140625" style="1"/>
    <col min="9974" max="9974" width="14.42578125" style="1" customWidth="1"/>
    <col min="9975" max="9976" width="9.140625" style="1"/>
    <col min="9977" max="9977" width="9.5703125" style="1" bestFit="1" customWidth="1"/>
    <col min="9978" max="9979" width="9.5703125" style="1" customWidth="1"/>
    <col min="9980" max="9980" width="12.85546875" style="1" customWidth="1"/>
    <col min="9981" max="9982" width="9.140625" style="1"/>
    <col min="9983" max="9983" width="11.7109375" style="1" customWidth="1"/>
    <col min="9984" max="9984" width="11.5703125" style="1" customWidth="1"/>
    <col min="9985" max="9985" width="11.7109375" style="1" customWidth="1"/>
    <col min="9986" max="9987" width="13" style="1" customWidth="1"/>
    <col min="9988" max="9988" width="9.140625" style="1" customWidth="1"/>
    <col min="9989" max="9989" width="10.85546875" style="1" customWidth="1"/>
    <col min="9990" max="9990" width="9.140625" style="1" customWidth="1"/>
    <col min="9991" max="9991" width="10.7109375" style="1" customWidth="1"/>
    <col min="9992" max="9992" width="12.85546875" style="1" customWidth="1"/>
    <col min="9993" max="10221" width="9.140625" style="1"/>
    <col min="10222" max="10222" width="5.7109375" style="1" customWidth="1"/>
    <col min="10223" max="10223" width="27.85546875" style="1" customWidth="1"/>
    <col min="10224" max="10224" width="10" style="1" customWidth="1"/>
    <col min="10225" max="10229" width="9.140625" style="1"/>
    <col min="10230" max="10230" width="14.42578125" style="1" customWidth="1"/>
    <col min="10231" max="10232" width="9.140625" style="1"/>
    <col min="10233" max="10233" width="9.5703125" style="1" bestFit="1" customWidth="1"/>
    <col min="10234" max="10235" width="9.5703125" style="1" customWidth="1"/>
    <col min="10236" max="10236" width="12.85546875" style="1" customWidth="1"/>
    <col min="10237" max="10238" width="9.140625" style="1"/>
    <col min="10239" max="10239" width="11.7109375" style="1" customWidth="1"/>
    <col min="10240" max="10240" width="11.5703125" style="1" customWidth="1"/>
    <col min="10241" max="10241" width="11.7109375" style="1" customWidth="1"/>
    <col min="10242" max="10243" width="13" style="1" customWidth="1"/>
    <col min="10244" max="10244" width="9.140625" style="1" customWidth="1"/>
    <col min="10245" max="10245" width="10.85546875" style="1" customWidth="1"/>
    <col min="10246" max="10246" width="9.140625" style="1" customWidth="1"/>
    <col min="10247" max="10247" width="10.7109375" style="1" customWidth="1"/>
    <col min="10248" max="10248" width="12.85546875" style="1" customWidth="1"/>
    <col min="10249" max="10477" width="9.140625" style="1"/>
    <col min="10478" max="10478" width="5.7109375" style="1" customWidth="1"/>
    <col min="10479" max="10479" width="27.85546875" style="1" customWidth="1"/>
    <col min="10480" max="10480" width="10" style="1" customWidth="1"/>
    <col min="10481" max="10485" width="9.140625" style="1"/>
    <col min="10486" max="10486" width="14.42578125" style="1" customWidth="1"/>
    <col min="10487" max="10488" width="9.140625" style="1"/>
    <col min="10489" max="10489" width="9.5703125" style="1" bestFit="1" customWidth="1"/>
    <col min="10490" max="10491" width="9.5703125" style="1" customWidth="1"/>
    <col min="10492" max="10492" width="12.85546875" style="1" customWidth="1"/>
    <col min="10493" max="10494" width="9.140625" style="1"/>
    <col min="10495" max="10495" width="11.7109375" style="1" customWidth="1"/>
    <col min="10496" max="10496" width="11.5703125" style="1" customWidth="1"/>
    <col min="10497" max="10497" width="11.7109375" style="1" customWidth="1"/>
    <col min="10498" max="10499" width="13" style="1" customWidth="1"/>
    <col min="10500" max="10500" width="9.140625" style="1" customWidth="1"/>
    <col min="10501" max="10501" width="10.85546875" style="1" customWidth="1"/>
    <col min="10502" max="10502" width="9.140625" style="1" customWidth="1"/>
    <col min="10503" max="10503" width="10.7109375" style="1" customWidth="1"/>
    <col min="10504" max="10504" width="12.85546875" style="1" customWidth="1"/>
    <col min="10505" max="10733" width="9.140625" style="1"/>
    <col min="10734" max="10734" width="5.7109375" style="1" customWidth="1"/>
    <col min="10735" max="10735" width="27.85546875" style="1" customWidth="1"/>
    <col min="10736" max="10736" width="10" style="1" customWidth="1"/>
    <col min="10737" max="10741" width="9.140625" style="1"/>
    <col min="10742" max="10742" width="14.42578125" style="1" customWidth="1"/>
    <col min="10743" max="10744" width="9.140625" style="1"/>
    <col min="10745" max="10745" width="9.5703125" style="1" bestFit="1" customWidth="1"/>
    <col min="10746" max="10747" width="9.5703125" style="1" customWidth="1"/>
    <col min="10748" max="10748" width="12.85546875" style="1" customWidth="1"/>
    <col min="10749" max="10750" width="9.140625" style="1"/>
    <col min="10751" max="10751" width="11.7109375" style="1" customWidth="1"/>
    <col min="10752" max="10752" width="11.5703125" style="1" customWidth="1"/>
    <col min="10753" max="10753" width="11.7109375" style="1" customWidth="1"/>
    <col min="10754" max="10755" width="13" style="1" customWidth="1"/>
    <col min="10756" max="10756" width="9.140625" style="1" customWidth="1"/>
    <col min="10757" max="10757" width="10.85546875" style="1" customWidth="1"/>
    <col min="10758" max="10758" width="9.140625" style="1" customWidth="1"/>
    <col min="10759" max="10759" width="10.7109375" style="1" customWidth="1"/>
    <col min="10760" max="10760" width="12.85546875" style="1" customWidth="1"/>
    <col min="10761" max="10989" width="9.140625" style="1"/>
    <col min="10990" max="10990" width="5.7109375" style="1" customWidth="1"/>
    <col min="10991" max="10991" width="27.85546875" style="1" customWidth="1"/>
    <col min="10992" max="10992" width="10" style="1" customWidth="1"/>
    <col min="10993" max="10997" width="9.140625" style="1"/>
    <col min="10998" max="10998" width="14.42578125" style="1" customWidth="1"/>
    <col min="10999" max="11000" width="9.140625" style="1"/>
    <col min="11001" max="11001" width="9.5703125" style="1" bestFit="1" customWidth="1"/>
    <col min="11002" max="11003" width="9.5703125" style="1" customWidth="1"/>
    <col min="11004" max="11004" width="12.85546875" style="1" customWidth="1"/>
    <col min="11005" max="11006" width="9.140625" style="1"/>
    <col min="11007" max="11007" width="11.7109375" style="1" customWidth="1"/>
    <col min="11008" max="11008" width="11.5703125" style="1" customWidth="1"/>
    <col min="11009" max="11009" width="11.7109375" style="1" customWidth="1"/>
    <col min="11010" max="11011" width="13" style="1" customWidth="1"/>
    <col min="11012" max="11012" width="9.140625" style="1" customWidth="1"/>
    <col min="11013" max="11013" width="10.85546875" style="1" customWidth="1"/>
    <col min="11014" max="11014" width="9.140625" style="1" customWidth="1"/>
    <col min="11015" max="11015" width="10.7109375" style="1" customWidth="1"/>
    <col min="11016" max="11016" width="12.85546875" style="1" customWidth="1"/>
    <col min="11017" max="11245" width="9.140625" style="1"/>
    <col min="11246" max="11246" width="5.7109375" style="1" customWidth="1"/>
    <col min="11247" max="11247" width="27.85546875" style="1" customWidth="1"/>
    <col min="11248" max="11248" width="10" style="1" customWidth="1"/>
    <col min="11249" max="11253" width="9.140625" style="1"/>
    <col min="11254" max="11254" width="14.42578125" style="1" customWidth="1"/>
    <col min="11255" max="11256" width="9.140625" style="1"/>
    <col min="11257" max="11257" width="9.5703125" style="1" bestFit="1" customWidth="1"/>
    <col min="11258" max="11259" width="9.5703125" style="1" customWidth="1"/>
    <col min="11260" max="11260" width="12.85546875" style="1" customWidth="1"/>
    <col min="11261" max="11262" width="9.140625" style="1"/>
    <col min="11263" max="11263" width="11.7109375" style="1" customWidth="1"/>
    <col min="11264" max="11264" width="11.5703125" style="1" customWidth="1"/>
    <col min="11265" max="11265" width="11.7109375" style="1" customWidth="1"/>
    <col min="11266" max="11267" width="13" style="1" customWidth="1"/>
    <col min="11268" max="11268" width="9.140625" style="1" customWidth="1"/>
    <col min="11269" max="11269" width="10.85546875" style="1" customWidth="1"/>
    <col min="11270" max="11270" width="9.140625" style="1" customWidth="1"/>
    <col min="11271" max="11271" width="10.7109375" style="1" customWidth="1"/>
    <col min="11272" max="11272" width="12.85546875" style="1" customWidth="1"/>
    <col min="11273" max="11501" width="9.140625" style="1"/>
    <col min="11502" max="11502" width="5.7109375" style="1" customWidth="1"/>
    <col min="11503" max="11503" width="27.85546875" style="1" customWidth="1"/>
    <col min="11504" max="11504" width="10" style="1" customWidth="1"/>
    <col min="11505" max="11509" width="9.140625" style="1"/>
    <col min="11510" max="11510" width="14.42578125" style="1" customWidth="1"/>
    <col min="11511" max="11512" width="9.140625" style="1"/>
    <col min="11513" max="11513" width="9.5703125" style="1" bestFit="1" customWidth="1"/>
    <col min="11514" max="11515" width="9.5703125" style="1" customWidth="1"/>
    <col min="11516" max="11516" width="12.85546875" style="1" customWidth="1"/>
    <col min="11517" max="11518" width="9.140625" style="1"/>
    <col min="11519" max="11519" width="11.7109375" style="1" customWidth="1"/>
    <col min="11520" max="11520" width="11.5703125" style="1" customWidth="1"/>
    <col min="11521" max="11521" width="11.7109375" style="1" customWidth="1"/>
    <col min="11522" max="11523" width="13" style="1" customWidth="1"/>
    <col min="11524" max="11524" width="9.140625" style="1" customWidth="1"/>
    <col min="11525" max="11525" width="10.85546875" style="1" customWidth="1"/>
    <col min="11526" max="11526" width="9.140625" style="1" customWidth="1"/>
    <col min="11527" max="11527" width="10.7109375" style="1" customWidth="1"/>
    <col min="11528" max="11528" width="12.85546875" style="1" customWidth="1"/>
    <col min="11529" max="11757" width="9.140625" style="1"/>
    <col min="11758" max="11758" width="5.7109375" style="1" customWidth="1"/>
    <col min="11759" max="11759" width="27.85546875" style="1" customWidth="1"/>
    <col min="11760" max="11760" width="10" style="1" customWidth="1"/>
    <col min="11761" max="11765" width="9.140625" style="1"/>
    <col min="11766" max="11766" width="14.42578125" style="1" customWidth="1"/>
    <col min="11767" max="11768" width="9.140625" style="1"/>
    <col min="11769" max="11769" width="9.5703125" style="1" bestFit="1" customWidth="1"/>
    <col min="11770" max="11771" width="9.5703125" style="1" customWidth="1"/>
    <col min="11772" max="11772" width="12.85546875" style="1" customWidth="1"/>
    <col min="11773" max="11774" width="9.140625" style="1"/>
    <col min="11775" max="11775" width="11.7109375" style="1" customWidth="1"/>
    <col min="11776" max="11776" width="11.5703125" style="1" customWidth="1"/>
    <col min="11777" max="11777" width="11.7109375" style="1" customWidth="1"/>
    <col min="11778" max="11779" width="13" style="1" customWidth="1"/>
    <col min="11780" max="11780" width="9.140625" style="1" customWidth="1"/>
    <col min="11781" max="11781" width="10.85546875" style="1" customWidth="1"/>
    <col min="11782" max="11782" width="9.140625" style="1" customWidth="1"/>
    <col min="11783" max="11783" width="10.7109375" style="1" customWidth="1"/>
    <col min="11784" max="11784" width="12.85546875" style="1" customWidth="1"/>
    <col min="11785" max="12013" width="9.140625" style="1"/>
    <col min="12014" max="12014" width="5.7109375" style="1" customWidth="1"/>
    <col min="12015" max="12015" width="27.85546875" style="1" customWidth="1"/>
    <col min="12016" max="12016" width="10" style="1" customWidth="1"/>
    <col min="12017" max="12021" width="9.140625" style="1"/>
    <col min="12022" max="12022" width="14.42578125" style="1" customWidth="1"/>
    <col min="12023" max="12024" width="9.140625" style="1"/>
    <col min="12025" max="12025" width="9.5703125" style="1" bestFit="1" customWidth="1"/>
    <col min="12026" max="12027" width="9.5703125" style="1" customWidth="1"/>
    <col min="12028" max="12028" width="12.85546875" style="1" customWidth="1"/>
    <col min="12029" max="12030" width="9.140625" style="1"/>
    <col min="12031" max="12031" width="11.7109375" style="1" customWidth="1"/>
    <col min="12032" max="12032" width="11.5703125" style="1" customWidth="1"/>
    <col min="12033" max="12033" width="11.7109375" style="1" customWidth="1"/>
    <col min="12034" max="12035" width="13" style="1" customWidth="1"/>
    <col min="12036" max="12036" width="9.140625" style="1" customWidth="1"/>
    <col min="12037" max="12037" width="10.85546875" style="1" customWidth="1"/>
    <col min="12038" max="12038" width="9.140625" style="1" customWidth="1"/>
    <col min="12039" max="12039" width="10.7109375" style="1" customWidth="1"/>
    <col min="12040" max="12040" width="12.85546875" style="1" customWidth="1"/>
    <col min="12041" max="12269" width="9.140625" style="1"/>
    <col min="12270" max="12270" width="5.7109375" style="1" customWidth="1"/>
    <col min="12271" max="12271" width="27.85546875" style="1" customWidth="1"/>
    <col min="12272" max="12272" width="10" style="1" customWidth="1"/>
    <col min="12273" max="12277" width="9.140625" style="1"/>
    <col min="12278" max="12278" width="14.42578125" style="1" customWidth="1"/>
    <col min="12279" max="12280" width="9.140625" style="1"/>
    <col min="12281" max="12281" width="9.5703125" style="1" bestFit="1" customWidth="1"/>
    <col min="12282" max="12283" width="9.5703125" style="1" customWidth="1"/>
    <col min="12284" max="12284" width="12.85546875" style="1" customWidth="1"/>
    <col min="12285" max="12286" width="9.140625" style="1"/>
    <col min="12287" max="12287" width="11.7109375" style="1" customWidth="1"/>
    <col min="12288" max="12288" width="11.5703125" style="1" customWidth="1"/>
    <col min="12289" max="12289" width="11.7109375" style="1" customWidth="1"/>
    <col min="12290" max="12291" width="13" style="1" customWidth="1"/>
    <col min="12292" max="12292" width="9.140625" style="1" customWidth="1"/>
    <col min="12293" max="12293" width="10.85546875" style="1" customWidth="1"/>
    <col min="12294" max="12294" width="9.140625" style="1" customWidth="1"/>
    <col min="12295" max="12295" width="10.7109375" style="1" customWidth="1"/>
    <col min="12296" max="12296" width="12.85546875" style="1" customWidth="1"/>
    <col min="12297" max="12525" width="9.140625" style="1"/>
    <col min="12526" max="12526" width="5.7109375" style="1" customWidth="1"/>
    <col min="12527" max="12527" width="27.85546875" style="1" customWidth="1"/>
    <col min="12528" max="12528" width="10" style="1" customWidth="1"/>
    <col min="12529" max="12533" width="9.140625" style="1"/>
    <col min="12534" max="12534" width="14.42578125" style="1" customWidth="1"/>
    <col min="12535" max="12536" width="9.140625" style="1"/>
    <col min="12537" max="12537" width="9.5703125" style="1" bestFit="1" customWidth="1"/>
    <col min="12538" max="12539" width="9.5703125" style="1" customWidth="1"/>
    <col min="12540" max="12540" width="12.85546875" style="1" customWidth="1"/>
    <col min="12541" max="12542" width="9.140625" style="1"/>
    <col min="12543" max="12543" width="11.7109375" style="1" customWidth="1"/>
    <col min="12544" max="12544" width="11.5703125" style="1" customWidth="1"/>
    <col min="12545" max="12545" width="11.7109375" style="1" customWidth="1"/>
    <col min="12546" max="12547" width="13" style="1" customWidth="1"/>
    <col min="12548" max="12548" width="9.140625" style="1" customWidth="1"/>
    <col min="12549" max="12549" width="10.85546875" style="1" customWidth="1"/>
    <col min="12550" max="12550" width="9.140625" style="1" customWidth="1"/>
    <col min="12551" max="12551" width="10.7109375" style="1" customWidth="1"/>
    <col min="12552" max="12552" width="12.85546875" style="1" customWidth="1"/>
    <col min="12553" max="12781" width="9.140625" style="1"/>
    <col min="12782" max="12782" width="5.7109375" style="1" customWidth="1"/>
    <col min="12783" max="12783" width="27.85546875" style="1" customWidth="1"/>
    <col min="12784" max="12784" width="10" style="1" customWidth="1"/>
    <col min="12785" max="12789" width="9.140625" style="1"/>
    <col min="12790" max="12790" width="14.42578125" style="1" customWidth="1"/>
    <col min="12791" max="12792" width="9.140625" style="1"/>
    <col min="12793" max="12793" width="9.5703125" style="1" bestFit="1" customWidth="1"/>
    <col min="12794" max="12795" width="9.5703125" style="1" customWidth="1"/>
    <col min="12796" max="12796" width="12.85546875" style="1" customWidth="1"/>
    <col min="12797" max="12798" width="9.140625" style="1"/>
    <col min="12799" max="12799" width="11.7109375" style="1" customWidth="1"/>
    <col min="12800" max="12800" width="11.5703125" style="1" customWidth="1"/>
    <col min="12801" max="12801" width="11.7109375" style="1" customWidth="1"/>
    <col min="12802" max="12803" width="13" style="1" customWidth="1"/>
    <col min="12804" max="12804" width="9.140625" style="1" customWidth="1"/>
    <col min="12805" max="12805" width="10.85546875" style="1" customWidth="1"/>
    <col min="12806" max="12806" width="9.140625" style="1" customWidth="1"/>
    <col min="12807" max="12807" width="10.7109375" style="1" customWidth="1"/>
    <col min="12808" max="12808" width="12.85546875" style="1" customWidth="1"/>
    <col min="12809" max="13037" width="9.140625" style="1"/>
    <col min="13038" max="13038" width="5.7109375" style="1" customWidth="1"/>
    <col min="13039" max="13039" width="27.85546875" style="1" customWidth="1"/>
    <col min="13040" max="13040" width="10" style="1" customWidth="1"/>
    <col min="13041" max="13045" width="9.140625" style="1"/>
    <col min="13046" max="13046" width="14.42578125" style="1" customWidth="1"/>
    <col min="13047" max="13048" width="9.140625" style="1"/>
    <col min="13049" max="13049" width="9.5703125" style="1" bestFit="1" customWidth="1"/>
    <col min="13050" max="13051" width="9.5703125" style="1" customWidth="1"/>
    <col min="13052" max="13052" width="12.85546875" style="1" customWidth="1"/>
    <col min="13053" max="13054" width="9.140625" style="1"/>
    <col min="13055" max="13055" width="11.7109375" style="1" customWidth="1"/>
    <col min="13056" max="13056" width="11.5703125" style="1" customWidth="1"/>
    <col min="13057" max="13057" width="11.7109375" style="1" customWidth="1"/>
    <col min="13058" max="13059" width="13" style="1" customWidth="1"/>
    <col min="13060" max="13060" width="9.140625" style="1" customWidth="1"/>
    <col min="13061" max="13061" width="10.85546875" style="1" customWidth="1"/>
    <col min="13062" max="13062" width="9.140625" style="1" customWidth="1"/>
    <col min="13063" max="13063" width="10.7109375" style="1" customWidth="1"/>
    <col min="13064" max="13064" width="12.85546875" style="1" customWidth="1"/>
    <col min="13065" max="13293" width="9.140625" style="1"/>
    <col min="13294" max="13294" width="5.7109375" style="1" customWidth="1"/>
    <col min="13295" max="13295" width="27.85546875" style="1" customWidth="1"/>
    <col min="13296" max="13296" width="10" style="1" customWidth="1"/>
    <col min="13297" max="13301" width="9.140625" style="1"/>
    <col min="13302" max="13302" width="14.42578125" style="1" customWidth="1"/>
    <col min="13303" max="13304" width="9.140625" style="1"/>
    <col min="13305" max="13305" width="9.5703125" style="1" bestFit="1" customWidth="1"/>
    <col min="13306" max="13307" width="9.5703125" style="1" customWidth="1"/>
    <col min="13308" max="13308" width="12.85546875" style="1" customWidth="1"/>
    <col min="13309" max="13310" width="9.140625" style="1"/>
    <col min="13311" max="13311" width="11.7109375" style="1" customWidth="1"/>
    <col min="13312" max="13312" width="11.5703125" style="1" customWidth="1"/>
    <col min="13313" max="13313" width="11.7109375" style="1" customWidth="1"/>
    <col min="13314" max="13315" width="13" style="1" customWidth="1"/>
    <col min="13316" max="13316" width="9.140625" style="1" customWidth="1"/>
    <col min="13317" max="13317" width="10.85546875" style="1" customWidth="1"/>
    <col min="13318" max="13318" width="9.140625" style="1" customWidth="1"/>
    <col min="13319" max="13319" width="10.7109375" style="1" customWidth="1"/>
    <col min="13320" max="13320" width="12.85546875" style="1" customWidth="1"/>
    <col min="13321" max="13549" width="9.140625" style="1"/>
    <col min="13550" max="13550" width="5.7109375" style="1" customWidth="1"/>
    <col min="13551" max="13551" width="27.85546875" style="1" customWidth="1"/>
    <col min="13552" max="13552" width="10" style="1" customWidth="1"/>
    <col min="13553" max="13557" width="9.140625" style="1"/>
    <col min="13558" max="13558" width="14.42578125" style="1" customWidth="1"/>
    <col min="13559" max="13560" width="9.140625" style="1"/>
    <col min="13561" max="13561" width="9.5703125" style="1" bestFit="1" customWidth="1"/>
    <col min="13562" max="13563" width="9.5703125" style="1" customWidth="1"/>
    <col min="13564" max="13564" width="12.85546875" style="1" customWidth="1"/>
    <col min="13565" max="13566" width="9.140625" style="1"/>
    <col min="13567" max="13567" width="11.7109375" style="1" customWidth="1"/>
    <col min="13568" max="13568" width="11.5703125" style="1" customWidth="1"/>
    <col min="13569" max="13569" width="11.7109375" style="1" customWidth="1"/>
    <col min="13570" max="13571" width="13" style="1" customWidth="1"/>
    <col min="13572" max="13572" width="9.140625" style="1" customWidth="1"/>
    <col min="13573" max="13573" width="10.85546875" style="1" customWidth="1"/>
    <col min="13574" max="13574" width="9.140625" style="1" customWidth="1"/>
    <col min="13575" max="13575" width="10.7109375" style="1" customWidth="1"/>
    <col min="13576" max="13576" width="12.85546875" style="1" customWidth="1"/>
    <col min="13577" max="13805" width="9.140625" style="1"/>
    <col min="13806" max="13806" width="5.7109375" style="1" customWidth="1"/>
    <col min="13807" max="13807" width="27.85546875" style="1" customWidth="1"/>
    <col min="13808" max="13808" width="10" style="1" customWidth="1"/>
    <col min="13809" max="13813" width="9.140625" style="1"/>
    <col min="13814" max="13814" width="14.42578125" style="1" customWidth="1"/>
    <col min="13815" max="13816" width="9.140625" style="1"/>
    <col min="13817" max="13817" width="9.5703125" style="1" bestFit="1" customWidth="1"/>
    <col min="13818" max="13819" width="9.5703125" style="1" customWidth="1"/>
    <col min="13820" max="13820" width="12.85546875" style="1" customWidth="1"/>
    <col min="13821" max="13822" width="9.140625" style="1"/>
    <col min="13823" max="13823" width="11.7109375" style="1" customWidth="1"/>
    <col min="13824" max="13824" width="11.5703125" style="1" customWidth="1"/>
    <col min="13825" max="13825" width="11.7109375" style="1" customWidth="1"/>
    <col min="13826" max="13827" width="13" style="1" customWidth="1"/>
    <col min="13828" max="13828" width="9.140625" style="1" customWidth="1"/>
    <col min="13829" max="13829" width="10.85546875" style="1" customWidth="1"/>
    <col min="13830" max="13830" width="9.140625" style="1" customWidth="1"/>
    <col min="13831" max="13831" width="10.7109375" style="1" customWidth="1"/>
    <col min="13832" max="13832" width="12.85546875" style="1" customWidth="1"/>
    <col min="13833" max="14061" width="9.140625" style="1"/>
    <col min="14062" max="14062" width="5.7109375" style="1" customWidth="1"/>
    <col min="14063" max="14063" width="27.85546875" style="1" customWidth="1"/>
    <col min="14064" max="14064" width="10" style="1" customWidth="1"/>
    <col min="14065" max="14069" width="9.140625" style="1"/>
    <col min="14070" max="14070" width="14.42578125" style="1" customWidth="1"/>
    <col min="14071" max="14072" width="9.140625" style="1"/>
    <col min="14073" max="14073" width="9.5703125" style="1" bestFit="1" customWidth="1"/>
    <col min="14074" max="14075" width="9.5703125" style="1" customWidth="1"/>
    <col min="14076" max="14076" width="12.85546875" style="1" customWidth="1"/>
    <col min="14077" max="14078" width="9.140625" style="1"/>
    <col min="14079" max="14079" width="11.7109375" style="1" customWidth="1"/>
    <col min="14080" max="14080" width="11.5703125" style="1" customWidth="1"/>
    <col min="14081" max="14081" width="11.7109375" style="1" customWidth="1"/>
    <col min="14082" max="14083" width="13" style="1" customWidth="1"/>
    <col min="14084" max="14084" width="9.140625" style="1" customWidth="1"/>
    <col min="14085" max="14085" width="10.85546875" style="1" customWidth="1"/>
    <col min="14086" max="14086" width="9.140625" style="1" customWidth="1"/>
    <col min="14087" max="14087" width="10.7109375" style="1" customWidth="1"/>
    <col min="14088" max="14088" width="12.85546875" style="1" customWidth="1"/>
    <col min="14089" max="14317" width="9.140625" style="1"/>
    <col min="14318" max="14318" width="5.7109375" style="1" customWidth="1"/>
    <col min="14319" max="14319" width="27.85546875" style="1" customWidth="1"/>
    <col min="14320" max="14320" width="10" style="1" customWidth="1"/>
    <col min="14321" max="14325" width="9.140625" style="1"/>
    <col min="14326" max="14326" width="14.42578125" style="1" customWidth="1"/>
    <col min="14327" max="14328" width="9.140625" style="1"/>
    <col min="14329" max="14329" width="9.5703125" style="1" bestFit="1" customWidth="1"/>
    <col min="14330" max="14331" width="9.5703125" style="1" customWidth="1"/>
    <col min="14332" max="14332" width="12.85546875" style="1" customWidth="1"/>
    <col min="14333" max="14334" width="9.140625" style="1"/>
    <col min="14335" max="14335" width="11.7109375" style="1" customWidth="1"/>
    <col min="14336" max="14336" width="11.5703125" style="1" customWidth="1"/>
    <col min="14337" max="14337" width="11.7109375" style="1" customWidth="1"/>
    <col min="14338" max="14339" width="13" style="1" customWidth="1"/>
    <col min="14340" max="14340" width="9.140625" style="1" customWidth="1"/>
    <col min="14341" max="14341" width="10.85546875" style="1" customWidth="1"/>
    <col min="14342" max="14342" width="9.140625" style="1" customWidth="1"/>
    <col min="14343" max="14343" width="10.7109375" style="1" customWidth="1"/>
    <col min="14344" max="14344" width="12.85546875" style="1" customWidth="1"/>
    <col min="14345" max="14573" width="9.140625" style="1"/>
    <col min="14574" max="14574" width="5.7109375" style="1" customWidth="1"/>
    <col min="14575" max="14575" width="27.85546875" style="1" customWidth="1"/>
    <col min="14576" max="14576" width="10" style="1" customWidth="1"/>
    <col min="14577" max="14581" width="9.140625" style="1"/>
    <col min="14582" max="14582" width="14.42578125" style="1" customWidth="1"/>
    <col min="14583" max="14584" width="9.140625" style="1"/>
    <col min="14585" max="14585" width="9.5703125" style="1" bestFit="1" customWidth="1"/>
    <col min="14586" max="14587" width="9.5703125" style="1" customWidth="1"/>
    <col min="14588" max="14588" width="12.85546875" style="1" customWidth="1"/>
    <col min="14589" max="14590" width="9.140625" style="1"/>
    <col min="14591" max="14591" width="11.7109375" style="1" customWidth="1"/>
    <col min="14592" max="14592" width="11.5703125" style="1" customWidth="1"/>
    <col min="14593" max="14593" width="11.7109375" style="1" customWidth="1"/>
    <col min="14594" max="14595" width="13" style="1" customWidth="1"/>
    <col min="14596" max="14596" width="9.140625" style="1" customWidth="1"/>
    <col min="14597" max="14597" width="10.85546875" style="1" customWidth="1"/>
    <col min="14598" max="14598" width="9.140625" style="1" customWidth="1"/>
    <col min="14599" max="14599" width="10.7109375" style="1" customWidth="1"/>
    <col min="14600" max="14600" width="12.85546875" style="1" customWidth="1"/>
    <col min="14601" max="14829" width="9.140625" style="1"/>
    <col min="14830" max="14830" width="5.7109375" style="1" customWidth="1"/>
    <col min="14831" max="14831" width="27.85546875" style="1" customWidth="1"/>
    <col min="14832" max="14832" width="10" style="1" customWidth="1"/>
    <col min="14833" max="14837" width="9.140625" style="1"/>
    <col min="14838" max="14838" width="14.42578125" style="1" customWidth="1"/>
    <col min="14839" max="14840" width="9.140625" style="1"/>
    <col min="14841" max="14841" width="9.5703125" style="1" bestFit="1" customWidth="1"/>
    <col min="14842" max="14843" width="9.5703125" style="1" customWidth="1"/>
    <col min="14844" max="14844" width="12.85546875" style="1" customWidth="1"/>
    <col min="14845" max="14846" width="9.140625" style="1"/>
    <col min="14847" max="14847" width="11.7109375" style="1" customWidth="1"/>
    <col min="14848" max="14848" width="11.5703125" style="1" customWidth="1"/>
    <col min="14849" max="14849" width="11.7109375" style="1" customWidth="1"/>
    <col min="14850" max="14851" width="13" style="1" customWidth="1"/>
    <col min="14852" max="14852" width="9.140625" style="1" customWidth="1"/>
    <col min="14853" max="14853" width="10.85546875" style="1" customWidth="1"/>
    <col min="14854" max="14854" width="9.140625" style="1" customWidth="1"/>
    <col min="14855" max="14855" width="10.7109375" style="1" customWidth="1"/>
    <col min="14856" max="14856" width="12.85546875" style="1" customWidth="1"/>
    <col min="14857" max="15085" width="9.140625" style="1"/>
    <col min="15086" max="15086" width="5.7109375" style="1" customWidth="1"/>
    <col min="15087" max="15087" width="27.85546875" style="1" customWidth="1"/>
    <col min="15088" max="15088" width="10" style="1" customWidth="1"/>
    <col min="15089" max="15093" width="9.140625" style="1"/>
    <col min="15094" max="15094" width="14.42578125" style="1" customWidth="1"/>
    <col min="15095" max="15096" width="9.140625" style="1"/>
    <col min="15097" max="15097" width="9.5703125" style="1" bestFit="1" customWidth="1"/>
    <col min="15098" max="15099" width="9.5703125" style="1" customWidth="1"/>
    <col min="15100" max="15100" width="12.85546875" style="1" customWidth="1"/>
    <col min="15101" max="15102" width="9.140625" style="1"/>
    <col min="15103" max="15103" width="11.7109375" style="1" customWidth="1"/>
    <col min="15104" max="15104" width="11.5703125" style="1" customWidth="1"/>
    <col min="15105" max="15105" width="11.7109375" style="1" customWidth="1"/>
    <col min="15106" max="15107" width="13" style="1" customWidth="1"/>
    <col min="15108" max="15108" width="9.140625" style="1" customWidth="1"/>
    <col min="15109" max="15109" width="10.85546875" style="1" customWidth="1"/>
    <col min="15110" max="15110" width="9.140625" style="1" customWidth="1"/>
    <col min="15111" max="15111" width="10.7109375" style="1" customWidth="1"/>
    <col min="15112" max="15112" width="12.85546875" style="1" customWidth="1"/>
    <col min="15113" max="15341" width="9.140625" style="1"/>
    <col min="15342" max="15342" width="5.7109375" style="1" customWidth="1"/>
    <col min="15343" max="15343" width="27.85546875" style="1" customWidth="1"/>
    <col min="15344" max="15344" width="10" style="1" customWidth="1"/>
    <col min="15345" max="15349" width="9.140625" style="1"/>
    <col min="15350" max="15350" width="14.42578125" style="1" customWidth="1"/>
    <col min="15351" max="15352" width="9.140625" style="1"/>
    <col min="15353" max="15353" width="9.5703125" style="1" bestFit="1" customWidth="1"/>
    <col min="15354" max="15355" width="9.5703125" style="1" customWidth="1"/>
    <col min="15356" max="15356" width="12.85546875" style="1" customWidth="1"/>
    <col min="15357" max="15358" width="9.140625" style="1"/>
    <col min="15359" max="15359" width="11.7109375" style="1" customWidth="1"/>
    <col min="15360" max="15360" width="11.5703125" style="1" customWidth="1"/>
    <col min="15361" max="15361" width="11.7109375" style="1" customWidth="1"/>
    <col min="15362" max="15363" width="13" style="1" customWidth="1"/>
    <col min="15364" max="15364" width="9.140625" style="1" customWidth="1"/>
    <col min="15365" max="15365" width="10.85546875" style="1" customWidth="1"/>
    <col min="15366" max="15366" width="9.140625" style="1" customWidth="1"/>
    <col min="15367" max="15367" width="10.7109375" style="1" customWidth="1"/>
    <col min="15368" max="15368" width="12.85546875" style="1" customWidth="1"/>
    <col min="15369" max="15597" width="9.140625" style="1"/>
    <col min="15598" max="15598" width="5.7109375" style="1" customWidth="1"/>
    <col min="15599" max="15599" width="27.85546875" style="1" customWidth="1"/>
    <col min="15600" max="15600" width="10" style="1" customWidth="1"/>
    <col min="15601" max="15605" width="9.140625" style="1"/>
    <col min="15606" max="15606" width="14.42578125" style="1" customWidth="1"/>
    <col min="15607" max="15608" width="9.140625" style="1"/>
    <col min="15609" max="15609" width="9.5703125" style="1" bestFit="1" customWidth="1"/>
    <col min="15610" max="15611" width="9.5703125" style="1" customWidth="1"/>
    <col min="15612" max="15612" width="12.85546875" style="1" customWidth="1"/>
    <col min="15613" max="15614" width="9.140625" style="1"/>
    <col min="15615" max="15615" width="11.7109375" style="1" customWidth="1"/>
    <col min="15616" max="15616" width="11.5703125" style="1" customWidth="1"/>
    <col min="15617" max="15617" width="11.7109375" style="1" customWidth="1"/>
    <col min="15618" max="15619" width="13" style="1" customWidth="1"/>
    <col min="15620" max="15620" width="9.140625" style="1" customWidth="1"/>
    <col min="15621" max="15621" width="10.85546875" style="1" customWidth="1"/>
    <col min="15622" max="15622" width="9.140625" style="1" customWidth="1"/>
    <col min="15623" max="15623" width="10.7109375" style="1" customWidth="1"/>
    <col min="15624" max="15624" width="12.85546875" style="1" customWidth="1"/>
    <col min="15625" max="15853" width="9.140625" style="1"/>
    <col min="15854" max="15854" width="5.7109375" style="1" customWidth="1"/>
    <col min="15855" max="15855" width="27.85546875" style="1" customWidth="1"/>
    <col min="15856" max="15856" width="10" style="1" customWidth="1"/>
    <col min="15857" max="15861" width="9.140625" style="1"/>
    <col min="15862" max="15862" width="14.42578125" style="1" customWidth="1"/>
    <col min="15863" max="15864" width="9.140625" style="1"/>
    <col min="15865" max="15865" width="9.5703125" style="1" bestFit="1" customWidth="1"/>
    <col min="15866" max="15867" width="9.5703125" style="1" customWidth="1"/>
    <col min="15868" max="15868" width="12.85546875" style="1" customWidth="1"/>
    <col min="15869" max="15870" width="9.140625" style="1"/>
    <col min="15871" max="15871" width="11.7109375" style="1" customWidth="1"/>
    <col min="15872" max="15872" width="11.5703125" style="1" customWidth="1"/>
    <col min="15873" max="15873" width="11.7109375" style="1" customWidth="1"/>
    <col min="15874" max="15875" width="13" style="1" customWidth="1"/>
    <col min="15876" max="15876" width="9.140625" style="1" customWidth="1"/>
    <col min="15877" max="15877" width="10.85546875" style="1" customWidth="1"/>
    <col min="15878" max="15878" width="9.140625" style="1" customWidth="1"/>
    <col min="15879" max="15879" width="10.7109375" style="1" customWidth="1"/>
    <col min="15880" max="15880" width="12.85546875" style="1" customWidth="1"/>
    <col min="15881" max="16109" width="9.140625" style="1"/>
    <col min="16110" max="16110" width="5.7109375" style="1" customWidth="1"/>
    <col min="16111" max="16111" width="27.85546875" style="1" customWidth="1"/>
    <col min="16112" max="16112" width="10" style="1" customWidth="1"/>
    <col min="16113" max="16117" width="9.140625" style="1"/>
    <col min="16118" max="16118" width="14.42578125" style="1" customWidth="1"/>
    <col min="16119" max="16120" width="9.140625" style="1"/>
    <col min="16121" max="16121" width="9.5703125" style="1" bestFit="1" customWidth="1"/>
    <col min="16122" max="16123" width="9.5703125" style="1" customWidth="1"/>
    <col min="16124" max="16124" width="12.85546875" style="1" customWidth="1"/>
    <col min="16125" max="16126" width="9.140625" style="1"/>
    <col min="16127" max="16127" width="11.7109375" style="1" customWidth="1"/>
    <col min="16128" max="16128" width="11.5703125" style="1" customWidth="1"/>
    <col min="16129" max="16129" width="11.7109375" style="1" customWidth="1"/>
    <col min="16130" max="16131" width="13" style="1" customWidth="1"/>
    <col min="16132" max="16132" width="9.140625" style="1" customWidth="1"/>
    <col min="16133" max="16133" width="10.85546875" style="1" customWidth="1"/>
    <col min="16134" max="16134" width="9.140625" style="1" customWidth="1"/>
    <col min="16135" max="16135" width="10.7109375" style="1" customWidth="1"/>
    <col min="16136" max="16136" width="12.85546875" style="1" customWidth="1"/>
    <col min="16137" max="16384" width="9.140625" style="1"/>
  </cols>
  <sheetData>
    <row r="1" spans="1:13" ht="15">
      <c r="B1" s="273" t="s">
        <v>345</v>
      </c>
      <c r="C1" s="273"/>
      <c r="D1" s="273"/>
      <c r="E1" s="273"/>
      <c r="F1" s="273"/>
      <c r="G1" s="273"/>
      <c r="H1" s="273"/>
      <c r="I1" s="273"/>
    </row>
    <row r="2" spans="1:13" ht="58.5" customHeight="1">
      <c r="B2" s="274" t="s">
        <v>301</v>
      </c>
      <c r="C2" s="274"/>
      <c r="D2" s="274"/>
      <c r="E2" s="274"/>
      <c r="F2" s="274"/>
      <c r="G2" s="274"/>
      <c r="H2" s="274"/>
      <c r="I2" s="274"/>
    </row>
    <row r="3" spans="1:13" ht="25.5" customHeight="1">
      <c r="B3" s="274" t="s">
        <v>22</v>
      </c>
      <c r="C3" s="274"/>
      <c r="D3" s="274"/>
      <c r="E3" s="274"/>
      <c r="F3" s="274"/>
      <c r="G3" s="274"/>
      <c r="H3" s="274"/>
      <c r="I3" s="274"/>
    </row>
    <row r="4" spans="1:13" ht="50.25" customHeight="1">
      <c r="B4" s="299" t="s">
        <v>305</v>
      </c>
      <c r="C4" s="288"/>
      <c r="D4" s="288"/>
      <c r="E4" s="288"/>
      <c r="F4" s="288"/>
      <c r="G4" s="288"/>
      <c r="H4" s="288"/>
      <c r="I4" s="288"/>
    </row>
    <row r="5" spans="1:13" ht="23.25" customHeight="1">
      <c r="A5" s="291" t="s">
        <v>1</v>
      </c>
      <c r="B5" s="220" t="s">
        <v>2</v>
      </c>
      <c r="C5" s="220" t="s">
        <v>3</v>
      </c>
      <c r="D5" s="293" t="s">
        <v>303</v>
      </c>
      <c r="E5" s="215" t="s">
        <v>282</v>
      </c>
      <c r="F5" s="300" t="s">
        <v>45</v>
      </c>
      <c r="G5" s="300" t="s">
        <v>44</v>
      </c>
      <c r="H5" s="252" t="s">
        <v>248</v>
      </c>
      <c r="I5" s="254"/>
    </row>
    <row r="6" spans="1:13" s="4" customFormat="1" ht="36.75" customHeight="1">
      <c r="A6" s="292"/>
      <c r="B6" s="221"/>
      <c r="C6" s="221"/>
      <c r="D6" s="294"/>
      <c r="E6" s="216"/>
      <c r="F6" s="301"/>
      <c r="G6" s="301"/>
      <c r="H6" s="2" t="s">
        <v>6</v>
      </c>
      <c r="I6" s="3" t="s">
        <v>7</v>
      </c>
      <c r="J6" s="99"/>
      <c r="K6" s="99"/>
      <c r="L6" s="99"/>
      <c r="M6" s="99"/>
    </row>
    <row r="7" spans="1:13" ht="32.25" customHeight="1">
      <c r="A7" s="10" t="s">
        <v>8</v>
      </c>
      <c r="B7" s="13" t="s">
        <v>302</v>
      </c>
      <c r="C7" s="5" t="s">
        <v>34</v>
      </c>
      <c r="D7" s="5">
        <v>16</v>
      </c>
      <c r="E7" s="14">
        <f>G7/F7</f>
        <v>177.83211678832117</v>
      </c>
      <c r="F7" s="55">
        <v>164.4</v>
      </c>
      <c r="G7" s="105">
        <f>K7*1.125*1.6</f>
        <v>29235.600000000002</v>
      </c>
      <c r="H7" s="14">
        <f>D7*E7</f>
        <v>2845.3138686131388</v>
      </c>
      <c r="I7" s="8">
        <f>H7*12</f>
        <v>34143.766423357665</v>
      </c>
      <c r="J7" s="100" t="s">
        <v>224</v>
      </c>
      <c r="K7" s="27">
        <v>16242</v>
      </c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4">
        <f>H7*D8/100</f>
        <v>859.28478832116787</v>
      </c>
      <c r="I8" s="8">
        <f>I7*D8/100</f>
        <v>10311.417459854014</v>
      </c>
      <c r="L8" s="49"/>
      <c r="M8" s="49"/>
    </row>
    <row r="9" spans="1:13" ht="53.25" customHeight="1">
      <c r="A9" s="10" t="s">
        <v>11</v>
      </c>
      <c r="B9" s="13" t="s">
        <v>363</v>
      </c>
      <c r="C9" s="15"/>
      <c r="D9" s="15"/>
      <c r="E9" s="15"/>
      <c r="F9" s="15"/>
      <c r="G9" s="48"/>
      <c r="H9" s="131">
        <f>I9/12</f>
        <v>1605.4950000000001</v>
      </c>
      <c r="I9" s="8">
        <f>12251.94+7014</f>
        <v>19265.940000000002</v>
      </c>
      <c r="J9" s="100"/>
      <c r="K9" s="97"/>
    </row>
    <row r="10" spans="1:13" ht="45" customHeight="1">
      <c r="A10" s="10" t="s">
        <v>13</v>
      </c>
      <c r="B10" s="13" t="s">
        <v>296</v>
      </c>
      <c r="C10" s="15"/>
      <c r="D10" s="15"/>
      <c r="E10" s="15"/>
      <c r="F10" s="15"/>
      <c r="G10" s="48"/>
      <c r="H10" s="131">
        <f>I10/12</f>
        <v>739.78160583941599</v>
      </c>
      <c r="I10" s="8">
        <f>I7*J10/100</f>
        <v>8877.3792700729919</v>
      </c>
      <c r="J10" s="100">
        <v>26</v>
      </c>
      <c r="K10" s="96" t="s">
        <v>19</v>
      </c>
    </row>
    <row r="11" spans="1:13" s="21" customFormat="1" ht="32.25" customHeight="1">
      <c r="A11" s="16"/>
      <c r="B11" s="17" t="s">
        <v>279</v>
      </c>
      <c r="C11" s="18"/>
      <c r="D11" s="18"/>
      <c r="E11" s="18"/>
      <c r="F11" s="18"/>
      <c r="G11" s="104"/>
      <c r="H11" s="53">
        <f>H7+H8+H9+H10</f>
        <v>6049.8752627737231</v>
      </c>
      <c r="I11" s="53">
        <f>I7+I8+I9+I10</f>
        <v>72598.503153284677</v>
      </c>
      <c r="J11" s="97"/>
      <c r="K11" s="97"/>
      <c r="L11" s="97"/>
      <c r="M11" s="97"/>
    </row>
    <row r="12" spans="1:13" ht="32.25" hidden="1" customHeight="1">
      <c r="A12" s="10"/>
      <c r="B12" s="13"/>
      <c r="C12" s="5"/>
      <c r="D12" s="5"/>
      <c r="E12" s="5"/>
      <c r="F12" s="5"/>
      <c r="G12" s="55"/>
      <c r="H12" s="5"/>
      <c r="I12" s="8"/>
    </row>
    <row r="13" spans="1:13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"/>
      <c r="I13" s="8"/>
    </row>
    <row r="14" spans="1:13" s="28" customFormat="1" ht="38.25" customHeight="1">
      <c r="A14" s="10"/>
      <c r="B14" s="109" t="s">
        <v>24</v>
      </c>
      <c r="C14" s="10" t="s">
        <v>25</v>
      </c>
      <c r="D14" s="92">
        <f>H11/D13</f>
        <v>0.34329818546279384</v>
      </c>
      <c r="E14" s="92"/>
      <c r="F14" s="92"/>
      <c r="G14" s="55"/>
      <c r="H14" s="10"/>
      <c r="I14" s="92"/>
      <c r="J14" s="27"/>
      <c r="K14" s="27"/>
      <c r="L14" s="27"/>
      <c r="M14" s="27"/>
    </row>
    <row r="15" spans="1:13" s="40" customFormat="1" ht="38.25" customHeight="1">
      <c r="A15" s="16"/>
      <c r="B15" s="107" t="str">
        <f>'1.2.4. Электрооборудование'!B13</f>
        <v>Расходы по многоквартирному дому по адресу: с.Чечеул, ул.Новая, д.6А</v>
      </c>
      <c r="C15" s="16" t="s">
        <v>9</v>
      </c>
      <c r="D15" s="128">
        <f>'1.2.4. Электрооборудование'!D13</f>
        <v>641.6</v>
      </c>
      <c r="E15" s="108"/>
      <c r="F15" s="108"/>
      <c r="G15" s="104"/>
      <c r="H15" s="93">
        <f>D14*D15</f>
        <v>220.26011579292853</v>
      </c>
      <c r="I15" s="93">
        <f>H15*12</f>
        <v>2643.1213895151423</v>
      </c>
      <c r="J15" s="97"/>
      <c r="K15" s="97"/>
      <c r="L15" s="97"/>
      <c r="M15" s="97"/>
    </row>
  </sheetData>
  <mergeCells count="12">
    <mergeCell ref="G5:G6"/>
    <mergeCell ref="H5:I5"/>
    <mergeCell ref="B1:I1"/>
    <mergeCell ref="B2:I2"/>
    <mergeCell ref="B3:I3"/>
    <mergeCell ref="B4:I4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4"/>
  <sheetViews>
    <sheetView topLeftCell="A11" zoomScale="90" zoomScaleNormal="90" workbookViewId="0">
      <selection activeCell="H8" sqref="H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3" t="s">
        <v>346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58.5" customHeight="1">
      <c r="B2" s="274" t="s">
        <v>436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3.25" customHeight="1">
      <c r="B3" s="274" t="s">
        <v>470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8.75" customHeight="1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18" ht="41.25" customHeight="1">
      <c r="B5" s="275" t="s">
        <v>249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</row>
    <row r="6" spans="1:18" ht="25.15" customHeight="1">
      <c r="B6" s="276" t="s">
        <v>250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406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251</v>
      </c>
      <c r="C8" s="15" t="s">
        <v>63</v>
      </c>
      <c r="D8" s="88" t="s">
        <v>64</v>
      </c>
      <c r="E8" s="9">
        <v>0.39</v>
      </c>
      <c r="F8" s="7" t="s">
        <v>104</v>
      </c>
      <c r="G8" s="89">
        <f>E8/1000</f>
        <v>3.8999999999999999E-4</v>
      </c>
      <c r="H8" s="125">
        <f>'РАСЧЕТ на 2026-2027'!O6</f>
        <v>641.6</v>
      </c>
      <c r="I8" s="9">
        <f>G8*H8</f>
        <v>0.250224</v>
      </c>
      <c r="J8" s="9">
        <v>362.63</v>
      </c>
      <c r="K8" s="44"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v>164.8</v>
      </c>
      <c r="P8" s="8">
        <f>I8*J8</f>
        <v>90.738729120000002</v>
      </c>
      <c r="Q8" s="8">
        <f>ROUND(P8*30.2/100,2)</f>
        <v>27.4</v>
      </c>
      <c r="R8" s="8">
        <f>P8+Q8</f>
        <v>118.13872911999999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90.738729120000002</v>
      </c>
      <c r="Q9" s="19">
        <f>Q8</f>
        <v>27.4</v>
      </c>
      <c r="R9" s="19">
        <f>R8</f>
        <v>118.13872911999999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9" t="s">
        <v>252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</row>
    <row r="13" spans="1:18" ht="38.25" customHeight="1">
      <c r="B13" s="270" t="s">
        <v>253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</row>
    <row r="14" spans="1:18" s="40" customFormat="1" ht="69.599999999999994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254</v>
      </c>
      <c r="C15" s="15" t="s">
        <v>63</v>
      </c>
      <c r="D15" s="88" t="s">
        <v>64</v>
      </c>
      <c r="E15" s="9">
        <v>3.11</v>
      </c>
      <c r="F15" s="7" t="s">
        <v>104</v>
      </c>
      <c r="G15" s="89">
        <f>E15/1000</f>
        <v>3.1099999999999999E-3</v>
      </c>
      <c r="H15" s="125">
        <f>H8</f>
        <v>641.6</v>
      </c>
      <c r="I15" s="157">
        <f>G15*H15/12</f>
        <v>0.16628133333333334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60.298599906666666</v>
      </c>
      <c r="Q15" s="8">
        <f>ROUND(P15*30.2/100,2)</f>
        <v>18.21</v>
      </c>
      <c r="R15" s="8">
        <f>P15+Q15</f>
        <v>78.50859990666666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60.298599906666666</v>
      </c>
      <c r="Q16" s="19">
        <f>Q15</f>
        <v>18.21</v>
      </c>
      <c r="R16" s="19">
        <f>R15</f>
        <v>78.50859990666666</v>
      </c>
    </row>
    <row r="17" spans="1:18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32.25" customHeight="1">
      <c r="A18" s="79"/>
      <c r="B18" s="271" t="s">
        <v>255</v>
      </c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</row>
    <row r="19" spans="1:18" ht="38.25" customHeight="1">
      <c r="B19" s="272" t="s">
        <v>256</v>
      </c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</row>
    <row r="20" spans="1:18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45.6" customHeight="1">
      <c r="A21" s="32" t="s">
        <v>8</v>
      </c>
      <c r="B21" s="6" t="s">
        <v>257</v>
      </c>
      <c r="C21" s="15" t="s">
        <v>63</v>
      </c>
      <c r="D21" s="88" t="s">
        <v>64</v>
      </c>
      <c r="E21" s="9">
        <v>9.8000000000000007</v>
      </c>
      <c r="F21" s="7" t="s">
        <v>104</v>
      </c>
      <c r="G21" s="89">
        <f>E21/1000</f>
        <v>9.8000000000000014E-3</v>
      </c>
      <c r="H21" s="125">
        <v>0</v>
      </c>
      <c r="I21" s="158">
        <f>G21*H21/12</f>
        <v>0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0</v>
      </c>
      <c r="Q21" s="8">
        <f>ROUND(P21*30.2/100,2)</f>
        <v>0</v>
      </c>
      <c r="R21" s="8">
        <f>P21+Q21</f>
        <v>0</v>
      </c>
    </row>
    <row r="22" spans="1:18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0</v>
      </c>
      <c r="Q22" s="19">
        <f>Q21</f>
        <v>0</v>
      </c>
      <c r="R22" s="19">
        <f>R21</f>
        <v>0</v>
      </c>
    </row>
    <row r="23" spans="1:18" ht="38.25" customHeight="1"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</row>
    <row r="24" spans="1:18" s="21" customFormat="1" ht="38.25" customHeight="1">
      <c r="B24" s="214" t="s">
        <v>259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18" ht="38.25" customHeight="1">
      <c r="B25" s="270" t="s">
        <v>256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</row>
    <row r="26" spans="1:18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258</v>
      </c>
      <c r="H26" s="87" t="s">
        <v>222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18" s="28" customFormat="1" ht="45.6" customHeight="1">
      <c r="A27" s="32" t="s">
        <v>8</v>
      </c>
      <c r="B27" s="6" t="s">
        <v>257</v>
      </c>
      <c r="C27" s="15" t="s">
        <v>63</v>
      </c>
      <c r="D27" s="88" t="s">
        <v>64</v>
      </c>
      <c r="E27" s="9">
        <v>2.5</v>
      </c>
      <c r="F27" s="7" t="s">
        <v>104</v>
      </c>
      <c r="G27" s="91">
        <f>E27/1000</f>
        <v>2.5000000000000001E-3</v>
      </c>
      <c r="H27" s="125">
        <v>0</v>
      </c>
      <c r="I27" s="157">
        <f>G27*H27/12</f>
        <v>0</v>
      </c>
      <c r="J27" s="9">
        <v>362.63</v>
      </c>
      <c r="K27" s="44">
        <f>K21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O21</f>
        <v>164.8</v>
      </c>
      <c r="P27" s="8">
        <f>I27*J27</f>
        <v>0</v>
      </c>
      <c r="Q27" s="8">
        <f>ROUND(P27*30.2/100,2)</f>
        <v>0</v>
      </c>
      <c r="R27" s="8">
        <f>P27+Q27</f>
        <v>0</v>
      </c>
    </row>
    <row r="28" spans="1:18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0</v>
      </c>
      <c r="Q28" s="19">
        <f>Q27</f>
        <v>0</v>
      </c>
      <c r="R28" s="19">
        <f>R27</f>
        <v>0</v>
      </c>
    </row>
    <row r="30" spans="1:18" s="21" customFormat="1" ht="38.25" customHeight="1">
      <c r="B30" s="214" t="s">
        <v>260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18" ht="38.25" customHeight="1">
      <c r="B31" s="270" t="s">
        <v>261</v>
      </c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0"/>
    </row>
    <row r="32" spans="1:18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258</v>
      </c>
      <c r="H32" s="87" t="s">
        <v>222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262</v>
      </c>
      <c r="C33" s="15" t="s">
        <v>63</v>
      </c>
      <c r="D33" s="88" t="s">
        <v>64</v>
      </c>
      <c r="E33" s="9">
        <v>1.1200000000000001</v>
      </c>
      <c r="F33" s="7" t="s">
        <v>104</v>
      </c>
      <c r="G33" s="89">
        <f>E33/1000</f>
        <v>1.1200000000000001E-3</v>
      </c>
      <c r="H33" s="125">
        <f>H21</f>
        <v>0</v>
      </c>
      <c r="I33" s="158">
        <f>G33*H33/12</f>
        <v>0</v>
      </c>
      <c r="J33" s="9">
        <v>362.63</v>
      </c>
      <c r="K33" s="44">
        <f>K27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O27</f>
        <v>164.8</v>
      </c>
      <c r="P33" s="8">
        <f>I33*J33</f>
        <v>0</v>
      </c>
      <c r="Q33" s="8">
        <f>ROUND(P33*30.2/100,2)</f>
        <v>0</v>
      </c>
      <c r="R33" s="8">
        <f>P33+Q33</f>
        <v>0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0</v>
      </c>
      <c r="Q34" s="19">
        <f>Q33</f>
        <v>0</v>
      </c>
      <c r="R34" s="19">
        <f>R33</f>
        <v>0</v>
      </c>
    </row>
    <row r="36" spans="1:20" s="22" customFormat="1">
      <c r="I36" s="94"/>
      <c r="J36" s="95"/>
      <c r="K36" s="95"/>
      <c r="L36" s="95"/>
      <c r="M36" s="95"/>
      <c r="N36" s="95"/>
      <c r="O36" s="95"/>
      <c r="P36" s="94"/>
      <c r="Q36" s="94"/>
    </row>
    <row r="37" spans="1:20" s="39" customFormat="1" ht="30.75" customHeight="1">
      <c r="A37" s="132"/>
      <c r="B37" s="132" t="s">
        <v>366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3">
        <f t="shared" ref="P37:Q37" si="0">P9+P16+P22+P28+P34</f>
        <v>151.03732902666667</v>
      </c>
      <c r="Q37" s="133">
        <f t="shared" si="0"/>
        <v>45.61</v>
      </c>
      <c r="R37" s="133">
        <f>R9+R16+R22+R28+R34</f>
        <v>196.64732902666665</v>
      </c>
    </row>
    <row r="38" spans="1:20" s="21" customFormat="1" ht="38.25" customHeight="1">
      <c r="B38" s="214" t="s">
        <v>306</v>
      </c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</row>
    <row r="39" spans="1:20" ht="38.25" customHeight="1">
      <c r="B39" s="270" t="s">
        <v>261</v>
      </c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</row>
    <row r="40" spans="1:20" s="40" customFormat="1" ht="69.599999999999994" customHeight="1">
      <c r="A40" s="72"/>
      <c r="B40" s="18" t="s">
        <v>221</v>
      </c>
      <c r="C40" s="18" t="s">
        <v>3</v>
      </c>
      <c r="D40" s="86" t="s">
        <v>65</v>
      </c>
      <c r="E40" s="38" t="s">
        <v>66</v>
      </c>
      <c r="F40" s="38" t="s">
        <v>223</v>
      </c>
      <c r="G40" s="38" t="s">
        <v>258</v>
      </c>
      <c r="H40" s="87" t="s">
        <v>222</v>
      </c>
      <c r="I40" s="38" t="s">
        <v>220</v>
      </c>
      <c r="J40" s="38" t="s">
        <v>225</v>
      </c>
      <c r="K40" s="98" t="s">
        <v>224</v>
      </c>
      <c r="L40" s="98" t="s">
        <v>395</v>
      </c>
      <c r="M40" s="98" t="s">
        <v>226</v>
      </c>
      <c r="N40" s="98" t="s">
        <v>227</v>
      </c>
      <c r="O40" s="98" t="s">
        <v>45</v>
      </c>
      <c r="P40" s="38" t="s">
        <v>228</v>
      </c>
      <c r="Q40" s="38" t="s">
        <v>229</v>
      </c>
      <c r="R40" s="38" t="s">
        <v>230</v>
      </c>
    </row>
    <row r="41" spans="1:20" s="28" customFormat="1" ht="45.6" customHeight="1">
      <c r="A41" s="32" t="s">
        <v>8</v>
      </c>
      <c r="B41" s="6" t="s">
        <v>257</v>
      </c>
      <c r="C41" s="15" t="s">
        <v>63</v>
      </c>
      <c r="D41" s="88" t="s">
        <v>64</v>
      </c>
      <c r="E41" s="9">
        <v>3</v>
      </c>
      <c r="F41" s="7" t="s">
        <v>104</v>
      </c>
      <c r="G41" s="89">
        <f>E41/1000</f>
        <v>3.0000000000000001E-3</v>
      </c>
      <c r="H41" s="125">
        <v>0</v>
      </c>
      <c r="I41" s="9">
        <f>G41*H41/12</f>
        <v>0</v>
      </c>
      <c r="J41" s="9">
        <v>362.63</v>
      </c>
      <c r="K41" s="44">
        <f>K33</f>
        <v>19242</v>
      </c>
      <c r="L41" s="46"/>
      <c r="M41" s="44">
        <f>ROUND((K41+L41)*60/100,2)</f>
        <v>11545.2</v>
      </c>
      <c r="N41" s="46">
        <f>K41+L41+M41</f>
        <v>30787.200000000001</v>
      </c>
      <c r="O41" s="46">
        <f>O33</f>
        <v>164.8</v>
      </c>
      <c r="P41" s="8">
        <f>I41*J41</f>
        <v>0</v>
      </c>
      <c r="Q41" s="8">
        <f>ROUND(P41*30.2/100,2)</f>
        <v>0</v>
      </c>
      <c r="R41" s="8">
        <f>P41+Q41</f>
        <v>0</v>
      </c>
    </row>
    <row r="42" spans="1:20" s="21" customFormat="1" ht="32.25" customHeight="1">
      <c r="A42" s="16"/>
      <c r="B42" s="17" t="s">
        <v>47</v>
      </c>
      <c r="C42" s="17"/>
      <c r="D42" s="17"/>
      <c r="E42" s="17"/>
      <c r="F42" s="17"/>
      <c r="G42" s="18"/>
      <c r="H42" s="20"/>
      <c r="I42" s="38"/>
      <c r="J42" s="45"/>
      <c r="K42" s="45"/>
      <c r="L42" s="45"/>
      <c r="M42" s="45"/>
      <c r="N42" s="45"/>
      <c r="O42" s="45"/>
      <c r="P42" s="19">
        <f>P41</f>
        <v>0</v>
      </c>
      <c r="Q42" s="19">
        <f>Q41</f>
        <v>0</v>
      </c>
      <c r="R42" s="19">
        <f>R41</f>
        <v>0</v>
      </c>
    </row>
    <row r="44" spans="1:20" s="21" customFormat="1" ht="38.25" customHeight="1">
      <c r="B44" s="214" t="s">
        <v>307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</row>
    <row r="45" spans="1:20" ht="38.25" customHeight="1">
      <c r="B45" s="270" t="s">
        <v>308</v>
      </c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</row>
    <row r="46" spans="1:20" s="40" customFormat="1" ht="69.599999999999994" customHeight="1">
      <c r="A46" s="72"/>
      <c r="B46" s="18" t="s">
        <v>221</v>
      </c>
      <c r="C46" s="18" t="s">
        <v>3</v>
      </c>
      <c r="D46" s="86" t="s">
        <v>65</v>
      </c>
      <c r="E46" s="38" t="s">
        <v>66</v>
      </c>
      <c r="F46" s="38" t="s">
        <v>223</v>
      </c>
      <c r="G46" s="38" t="s">
        <v>258</v>
      </c>
      <c r="H46" s="87" t="s">
        <v>222</v>
      </c>
      <c r="I46" s="38" t="s">
        <v>220</v>
      </c>
      <c r="J46" s="38" t="s">
        <v>225</v>
      </c>
      <c r="K46" s="98" t="s">
        <v>224</v>
      </c>
      <c r="L46" s="98" t="s">
        <v>395</v>
      </c>
      <c r="M46" s="98" t="s">
        <v>226</v>
      </c>
      <c r="N46" s="98" t="s">
        <v>227</v>
      </c>
      <c r="O46" s="98" t="s">
        <v>45</v>
      </c>
      <c r="P46" s="38" t="s">
        <v>228</v>
      </c>
      <c r="Q46" s="38" t="s">
        <v>229</v>
      </c>
      <c r="R46" s="38" t="s">
        <v>230</v>
      </c>
    </row>
    <row r="47" spans="1:20" s="28" customFormat="1" ht="45.6" customHeight="1">
      <c r="A47" s="32" t="s">
        <v>8</v>
      </c>
      <c r="B47" s="6" t="s">
        <v>257</v>
      </c>
      <c r="C47" s="15" t="s">
        <v>63</v>
      </c>
      <c r="D47" s="88" t="s">
        <v>64</v>
      </c>
      <c r="E47" s="9">
        <v>2</v>
      </c>
      <c r="F47" s="7" t="s">
        <v>104</v>
      </c>
      <c r="G47" s="89">
        <f>E47/1000</f>
        <v>2E-3</v>
      </c>
      <c r="H47" s="125">
        <v>0</v>
      </c>
      <c r="I47" s="158">
        <f>G47*H47/12</f>
        <v>0</v>
      </c>
      <c r="J47" s="9">
        <v>362.63</v>
      </c>
      <c r="K47" s="44">
        <f>K41</f>
        <v>19242</v>
      </c>
      <c r="L47" s="46"/>
      <c r="M47" s="44">
        <f>ROUND((K47+L47)*60/100,2)</f>
        <v>11545.2</v>
      </c>
      <c r="N47" s="46">
        <f>K47+L47+M47</f>
        <v>30787.200000000001</v>
      </c>
      <c r="O47" s="46">
        <f>O41</f>
        <v>164.8</v>
      </c>
      <c r="P47" s="8">
        <f>I47*J47</f>
        <v>0</v>
      </c>
      <c r="Q47" s="8">
        <f>ROUND(P47*30.2/100,2)</f>
        <v>0</v>
      </c>
      <c r="R47" s="8">
        <f>P47+Q47</f>
        <v>0</v>
      </c>
      <c r="T47" s="28">
        <v>27093</v>
      </c>
    </row>
    <row r="48" spans="1:20" s="21" customFormat="1" ht="32.25" customHeight="1">
      <c r="A48" s="16"/>
      <c r="B48" s="17" t="s">
        <v>47</v>
      </c>
      <c r="C48" s="17"/>
      <c r="D48" s="17"/>
      <c r="E48" s="17"/>
      <c r="F48" s="17"/>
      <c r="G48" s="18"/>
      <c r="H48" s="20"/>
      <c r="I48" s="38"/>
      <c r="J48" s="45"/>
      <c r="K48" s="45"/>
      <c r="L48" s="45"/>
      <c r="M48" s="45"/>
      <c r="N48" s="45"/>
      <c r="O48" s="45"/>
      <c r="P48" s="19">
        <f>P47</f>
        <v>0</v>
      </c>
      <c r="Q48" s="19">
        <f>Q47</f>
        <v>0</v>
      </c>
      <c r="R48" s="19">
        <f>R47</f>
        <v>0</v>
      </c>
    </row>
    <row r="49" spans="1:18" ht="43.5" customHeight="1"/>
    <row r="50" spans="1:18" ht="37.5" customHeight="1">
      <c r="A50" s="108">
        <v>1</v>
      </c>
      <c r="B50" s="262" t="s">
        <v>221</v>
      </c>
      <c r="C50" s="263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92">
        <f>P9+P16+P22+P28+P34+P42+P48</f>
        <v>151.03732902666667</v>
      </c>
      <c r="Q50" s="92">
        <f t="shared" ref="Q50:R50" si="1">Q9+Q16+Q22+Q28+Q34+Q42+Q48</f>
        <v>45.61</v>
      </c>
      <c r="R50" s="92">
        <f t="shared" si="1"/>
        <v>196.64732902666665</v>
      </c>
    </row>
    <row r="51" spans="1:18" ht="37.5" customHeight="1">
      <c r="A51" s="108">
        <v>2</v>
      </c>
      <c r="B51" s="264" t="s">
        <v>359</v>
      </c>
      <c r="C51" s="265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92">
        <v>0</v>
      </c>
    </row>
    <row r="52" spans="1:18" ht="26.25" customHeight="1">
      <c r="A52" s="195"/>
      <c r="B52" s="266" t="s">
        <v>360</v>
      </c>
      <c r="C52" s="267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33">
        <f>P50+P51</f>
        <v>151.03732902666667</v>
      </c>
      <c r="Q52" s="133">
        <f t="shared" ref="Q52:R52" si="2">Q50+Q51</f>
        <v>45.61</v>
      </c>
      <c r="R52" s="133">
        <f t="shared" si="2"/>
        <v>196.64732902666665</v>
      </c>
    </row>
    <row r="53" spans="1:18" ht="50.25" customHeight="1">
      <c r="B53" s="268" t="s">
        <v>452</v>
      </c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  <c r="P53" s="268"/>
      <c r="Q53" s="268"/>
      <c r="R53" s="268"/>
    </row>
    <row r="54" spans="1:18">
      <c r="R54" s="62"/>
    </row>
  </sheetData>
  <mergeCells count="23">
    <mergeCell ref="B39:R39"/>
    <mergeCell ref="B1:R1"/>
    <mergeCell ref="B2:R2"/>
    <mergeCell ref="B4:R4"/>
    <mergeCell ref="B5:R5"/>
    <mergeCell ref="B6:R6"/>
    <mergeCell ref="B3:R3"/>
    <mergeCell ref="B50:C50"/>
    <mergeCell ref="B51:C51"/>
    <mergeCell ref="B52:C52"/>
    <mergeCell ref="B53:R53"/>
    <mergeCell ref="B12:R12"/>
    <mergeCell ref="B44:R44"/>
    <mergeCell ref="B45:R45"/>
    <mergeCell ref="B13:R13"/>
    <mergeCell ref="B18:R18"/>
    <mergeCell ref="B19:R19"/>
    <mergeCell ref="B23:R23"/>
    <mergeCell ref="B24:R24"/>
    <mergeCell ref="B25:R25"/>
    <mergeCell ref="B30:R30"/>
    <mergeCell ref="B31:R31"/>
    <mergeCell ref="B38:R3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0"/>
  <sheetViews>
    <sheetView topLeftCell="A10" workbookViewId="0">
      <selection activeCell="I11" sqref="I11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7" width="11.28515625" style="1" customWidth="1"/>
    <col min="8" max="8" width="14.140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1.5703125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>
      <c r="B1" s="273" t="s">
        <v>346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20" ht="44.25" customHeight="1">
      <c r="B2" s="274" t="s">
        <v>437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20" ht="24" customHeight="1">
      <c r="B3" s="274" t="str">
        <f>'1.1.1. Осмотр несущ.констр.'!B3:R3</f>
        <v>с.Чечеул, ул.Октябрьская д.2а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20" ht="15.75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6" spans="1:20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20" s="39" customFormat="1" ht="21" customHeight="1">
      <c r="B7" s="214" t="s">
        <v>420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20" s="22" customFormat="1" ht="43.5" customHeight="1">
      <c r="B8" s="270" t="s">
        <v>431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</row>
    <row r="9" spans="1:20" s="40" customFormat="1" ht="71.25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423</v>
      </c>
      <c r="I9" s="38" t="s">
        <v>424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20" s="28" customFormat="1" ht="30">
      <c r="A10" s="32" t="s">
        <v>8</v>
      </c>
      <c r="B10" s="6" t="s">
        <v>421</v>
      </c>
      <c r="C10" s="15" t="s">
        <v>63</v>
      </c>
      <c r="D10" s="88" t="s">
        <v>422</v>
      </c>
      <c r="E10" s="9">
        <v>1</v>
      </c>
      <c r="F10" s="7" t="s">
        <v>104</v>
      </c>
      <c r="G10" s="89">
        <f>0.38</f>
        <v>0.38</v>
      </c>
      <c r="H10" s="90">
        <v>226.2</v>
      </c>
      <c r="I10" s="8">
        <f>G10*H10/12/2</f>
        <v>3.5815000000000001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1298.7593449999999</v>
      </c>
      <c r="Q10" s="8">
        <f>ROUND(P10*30.2/100,2)</f>
        <v>392.23</v>
      </c>
      <c r="R10" s="8">
        <f>P10+Q10</f>
        <v>1690.989345</v>
      </c>
    </row>
    <row r="11" spans="1:20" s="21" customFormat="1" ht="30.75" customHeight="1">
      <c r="A11" s="16"/>
      <c r="B11" s="17" t="s">
        <v>47</v>
      </c>
      <c r="C11" s="17"/>
      <c r="D11" s="17"/>
      <c r="E11" s="17"/>
      <c r="F11" s="17"/>
      <c r="G11" s="18"/>
      <c r="H11" s="20"/>
      <c r="I11" s="38"/>
      <c r="J11" s="45"/>
      <c r="K11" s="45"/>
      <c r="L11" s="45"/>
      <c r="M11" s="45"/>
      <c r="N11" s="45"/>
      <c r="O11" s="45"/>
      <c r="P11" s="19">
        <f>P10</f>
        <v>1298.7593449999999</v>
      </c>
      <c r="Q11" s="19">
        <f>Q10</f>
        <v>392.23</v>
      </c>
      <c r="R11" s="19">
        <f>R10</f>
        <v>1690.989345</v>
      </c>
    </row>
    <row r="12" spans="1:20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20" s="22" customFormat="1" ht="44.25" customHeight="1">
      <c r="A13" s="108">
        <v>1</v>
      </c>
      <c r="B13" s="277" t="s">
        <v>221</v>
      </c>
      <c r="C13" s="278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92">
        <f>P11</f>
        <v>1298.7593449999999</v>
      </c>
      <c r="Q13" s="92">
        <f t="shared" ref="Q13:R13" si="0">Q11</f>
        <v>392.23</v>
      </c>
      <c r="R13" s="92">
        <f t="shared" si="0"/>
        <v>1690.989345</v>
      </c>
    </row>
    <row r="14" spans="1:20" ht="50.25" customHeight="1">
      <c r="A14" s="108">
        <v>2</v>
      </c>
      <c r="B14" s="279" t="s">
        <v>430</v>
      </c>
      <c r="C14" s="28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0"/>
      <c r="Q14" s="10"/>
      <c r="R14" s="92">
        <f>R11*S14/100</f>
        <v>253.64840174999998</v>
      </c>
      <c r="S14" s="54">
        <v>15</v>
      </c>
      <c r="T14" s="54" t="s">
        <v>19</v>
      </c>
    </row>
    <row r="15" spans="1:20" s="21" customFormat="1" ht="32.25" customHeight="1">
      <c r="A15" s="108"/>
      <c r="B15" s="266" t="s">
        <v>360</v>
      </c>
      <c r="C15" s="267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33">
        <f>P13+P14</f>
        <v>1298.7593449999999</v>
      </c>
      <c r="Q15" s="133">
        <f t="shared" ref="Q15:R15" si="1">Q13+Q14</f>
        <v>392.23</v>
      </c>
      <c r="R15" s="133">
        <f t="shared" si="1"/>
        <v>1944.6377467499999</v>
      </c>
    </row>
    <row r="16" spans="1:20" ht="50.25" customHeight="1">
      <c r="B16" s="268" t="s">
        <v>453</v>
      </c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</row>
    <row r="20" spans="18:18">
      <c r="R20" s="62"/>
    </row>
  </sheetData>
  <mergeCells count="10">
    <mergeCell ref="B1:R1"/>
    <mergeCell ref="B2:R2"/>
    <mergeCell ref="B3:R3"/>
    <mergeCell ref="B4:R4"/>
    <mergeCell ref="B7:R7"/>
    <mergeCell ref="B8:R8"/>
    <mergeCell ref="B13:C13"/>
    <mergeCell ref="B14:C14"/>
    <mergeCell ref="B15:C15"/>
    <mergeCell ref="B16:R1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0"/>
  <sheetViews>
    <sheetView topLeftCell="A19" workbookViewId="0">
      <selection activeCell="P8" sqref="P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3" t="s">
        <v>348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44.25" customHeight="1">
      <c r="B2" s="274" t="s">
        <v>438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4" customHeight="1">
      <c r="B3" s="274" t="str">
        <f>'1.1.1. Осмотр несущ.констр.'!B3:R3</f>
        <v>с.Чечеул, ул.Октябрьская д.2а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5.75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18" s="39" customFormat="1" ht="21" customHeight="1">
      <c r="B5" s="214" t="s">
        <v>297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18" s="22" customFormat="1" ht="43.5" customHeight="1">
      <c r="B6" s="270" t="s">
        <v>265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258</v>
      </c>
      <c r="H7" s="87" t="s">
        <v>367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0">
      <c r="A8" s="32" t="s">
        <v>8</v>
      </c>
      <c r="B8" s="6" t="s">
        <v>266</v>
      </c>
      <c r="C8" s="15" t="s">
        <v>63</v>
      </c>
      <c r="D8" s="88" t="s">
        <v>267</v>
      </c>
      <c r="E8" s="9">
        <v>3</v>
      </c>
      <c r="F8" s="7" t="s">
        <v>104</v>
      </c>
      <c r="G8" s="89">
        <f>E8/1000</f>
        <v>3.0000000000000001E-3</v>
      </c>
      <c r="H8" s="90">
        <v>281.3</v>
      </c>
      <c r="I8" s="9">
        <f>G8*H8</f>
        <v>0.84390000000000009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306.02345700000001</v>
      </c>
      <c r="Q8" s="8">
        <f>ROUND(P8*30.2/100,2)</f>
        <v>92.42</v>
      </c>
      <c r="R8" s="8">
        <f>P8+Q8</f>
        <v>398.44345700000002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306.02345700000001</v>
      </c>
      <c r="Q9" s="19">
        <f>Q8</f>
        <v>92.42</v>
      </c>
      <c r="R9" s="19">
        <f>R8</f>
        <v>398.44345700000002</v>
      </c>
    </row>
    <row r="10" spans="1:18" s="22" customFormat="1">
      <c r="I10" s="94"/>
      <c r="J10" s="95"/>
      <c r="K10" s="95"/>
      <c r="L10" s="95"/>
      <c r="M10" s="95"/>
      <c r="N10" s="95"/>
      <c r="O10" s="95"/>
      <c r="P10" s="94"/>
      <c r="Q10" s="94"/>
    </row>
    <row r="11" spans="1:18" s="39" customFormat="1" ht="21" customHeight="1">
      <c r="B11" s="214" t="s">
        <v>310</v>
      </c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</row>
    <row r="12" spans="1:18" s="22" customFormat="1" ht="43.5" customHeight="1">
      <c r="B12" s="270" t="s">
        <v>309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</row>
    <row r="13" spans="1:18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258</v>
      </c>
      <c r="H13" s="87" t="s">
        <v>367</v>
      </c>
      <c r="I13" s="38" t="s">
        <v>220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18" s="28" customFormat="1" ht="30">
      <c r="A14" s="32" t="s">
        <v>8</v>
      </c>
      <c r="B14" s="6" t="s">
        <v>266</v>
      </c>
      <c r="C14" s="15" t="s">
        <v>63</v>
      </c>
      <c r="D14" s="88" t="s">
        <v>267</v>
      </c>
      <c r="E14" s="9">
        <v>2</v>
      </c>
      <c r="F14" s="7" t="s">
        <v>104</v>
      </c>
      <c r="G14" s="89">
        <f>E14/1000</f>
        <v>2E-3</v>
      </c>
      <c r="H14" s="90">
        <f>H8</f>
        <v>281.3</v>
      </c>
      <c r="I14" s="9">
        <f>G14*H14</f>
        <v>0.56259999999999999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204.015638</v>
      </c>
      <c r="Q14" s="8">
        <f>ROUND(P14*30.2/100,2)</f>
        <v>61.61</v>
      </c>
      <c r="R14" s="8">
        <f>P14+Q14</f>
        <v>265.62563799999998</v>
      </c>
    </row>
    <row r="15" spans="1:18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204.015638</v>
      </c>
      <c r="Q15" s="19">
        <f>Q14</f>
        <v>61.61</v>
      </c>
      <c r="R15" s="19">
        <f>R14</f>
        <v>265.62563799999998</v>
      </c>
    </row>
    <row r="17" spans="1:18" s="39" customFormat="1" ht="21" customHeight="1">
      <c r="B17" s="214" t="s">
        <v>311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</row>
    <row r="18" spans="1:18" s="22" customFormat="1" ht="43.5" customHeight="1">
      <c r="B18" s="270" t="s">
        <v>312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</row>
    <row r="19" spans="1:18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258</v>
      </c>
      <c r="H19" s="87" t="s">
        <v>367</v>
      </c>
      <c r="I19" s="38" t="s">
        <v>220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18" s="28" customFormat="1" ht="30">
      <c r="A20" s="32" t="s">
        <v>8</v>
      </c>
      <c r="B20" s="6" t="s">
        <v>266</v>
      </c>
      <c r="C20" s="15" t="s">
        <v>63</v>
      </c>
      <c r="D20" s="88" t="s">
        <v>267</v>
      </c>
      <c r="E20" s="9">
        <v>5</v>
      </c>
      <c r="F20" s="7" t="s">
        <v>94</v>
      </c>
      <c r="G20" s="89">
        <f>E20/1000</f>
        <v>5.0000000000000001E-3</v>
      </c>
      <c r="H20" s="90">
        <v>0</v>
      </c>
      <c r="I20" s="9">
        <f>G20*H20</f>
        <v>0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</row>
    <row r="21" spans="1:18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2" spans="1:18" ht="36.75" customHeight="1"/>
    <row r="23" spans="1:18" s="28" customFormat="1" ht="29.25" customHeight="1">
      <c r="A23" s="108">
        <v>1</v>
      </c>
      <c r="B23" s="277" t="s">
        <v>221</v>
      </c>
      <c r="C23" s="278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510.03909499999997</v>
      </c>
      <c r="Q23" s="92">
        <f t="shared" ref="Q23:R23" si="0">Q9+Q15+Q21</f>
        <v>154.03</v>
      </c>
      <c r="R23" s="92">
        <f t="shared" si="0"/>
        <v>664.06909500000006</v>
      </c>
    </row>
    <row r="24" spans="1:18" s="28" customFormat="1" ht="39" customHeight="1">
      <c r="A24" s="108">
        <v>2</v>
      </c>
      <c r="B24" s="279" t="s">
        <v>359</v>
      </c>
      <c r="C24" s="28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21" customFormat="1" ht="32.25" customHeight="1">
      <c r="A25" s="108"/>
      <c r="B25" s="266" t="s">
        <v>360</v>
      </c>
      <c r="C25" s="267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510.03909499999997</v>
      </c>
      <c r="Q25" s="133">
        <f t="shared" ref="Q25:R25" si="1">Q23+Q24</f>
        <v>154.03</v>
      </c>
      <c r="R25" s="133">
        <f t="shared" si="1"/>
        <v>664.06909500000006</v>
      </c>
    </row>
    <row r="26" spans="1:18" ht="45.75" customHeight="1">
      <c r="B26" s="268" t="s">
        <v>454</v>
      </c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</row>
    <row r="30" spans="1:18">
      <c r="R30" s="62"/>
    </row>
  </sheetData>
  <mergeCells count="14">
    <mergeCell ref="B24:C24"/>
    <mergeCell ref="B23:C23"/>
    <mergeCell ref="B25:C25"/>
    <mergeCell ref="B26:R26"/>
    <mergeCell ref="B1:R1"/>
    <mergeCell ref="B2:R2"/>
    <mergeCell ref="B4:R4"/>
    <mergeCell ref="B5:R5"/>
    <mergeCell ref="B3:R3"/>
    <mergeCell ref="B6:R6"/>
    <mergeCell ref="B11:R11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2"/>
  <sheetViews>
    <sheetView topLeftCell="A13" workbookViewId="0">
      <selection activeCell="I15" sqref="I15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3" t="s">
        <v>341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27.75" customHeight="1">
      <c r="B2" s="274" t="s">
        <v>439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7.75" customHeight="1">
      <c r="B3" s="274" t="str">
        <f>'1.1.1. Осмотр несущ.констр.'!B3:R3</f>
        <v>с.Чечеул, ул.Октябрьская д.2а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5.75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6" spans="1:18" s="39" customFormat="1" ht="14.25">
      <c r="B6" s="214" t="s">
        <v>298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</row>
    <row r="7" spans="1:18" s="22" customFormat="1" ht="33.75" customHeight="1">
      <c r="B7" s="270" t="s">
        <v>263</v>
      </c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</row>
    <row r="8" spans="1:18" s="40" customFormat="1" ht="48">
      <c r="A8" s="72"/>
      <c r="B8" s="18" t="s">
        <v>221</v>
      </c>
      <c r="C8" s="18" t="s">
        <v>3</v>
      </c>
      <c r="D8" s="86" t="s">
        <v>65</v>
      </c>
      <c r="E8" s="38" t="s">
        <v>66</v>
      </c>
      <c r="F8" s="38" t="s">
        <v>223</v>
      </c>
      <c r="G8" s="38" t="s">
        <v>258</v>
      </c>
      <c r="H8" s="87" t="s">
        <v>222</v>
      </c>
      <c r="I8" s="38" t="s">
        <v>220</v>
      </c>
      <c r="J8" s="38" t="s">
        <v>225</v>
      </c>
      <c r="K8" s="98" t="s">
        <v>224</v>
      </c>
      <c r="L8" s="98" t="s">
        <v>395</v>
      </c>
      <c r="M8" s="98" t="s">
        <v>226</v>
      </c>
      <c r="N8" s="98" t="s">
        <v>227</v>
      </c>
      <c r="O8" s="98" t="s">
        <v>45</v>
      </c>
      <c r="P8" s="38" t="s">
        <v>228</v>
      </c>
      <c r="Q8" s="38" t="s">
        <v>229</v>
      </c>
      <c r="R8" s="38" t="s">
        <v>230</v>
      </c>
    </row>
    <row r="9" spans="1:18" s="28" customFormat="1" ht="45">
      <c r="A9" s="32" t="s">
        <v>8</v>
      </c>
      <c r="B9" s="6" t="s">
        <v>264</v>
      </c>
      <c r="C9" s="15" t="s">
        <v>63</v>
      </c>
      <c r="D9" s="88" t="s">
        <v>64</v>
      </c>
      <c r="E9" s="9">
        <v>3</v>
      </c>
      <c r="F9" s="7" t="s">
        <v>104</v>
      </c>
      <c r="G9" s="89">
        <f>E9/1000</f>
        <v>3.0000000000000001E-3</v>
      </c>
      <c r="H9" s="125">
        <f>'РАСЧЕТ на 2026-2027'!O6</f>
        <v>641.6</v>
      </c>
      <c r="I9" s="9">
        <f>G9*H9/12</f>
        <v>0.16040000000000001</v>
      </c>
      <c r="J9" s="9">
        <v>329.66</v>
      </c>
      <c r="K9" s="44">
        <f>'1.1.1. Осмотр несущ.констр.'!K8</f>
        <v>19242</v>
      </c>
      <c r="L9" s="46"/>
      <c r="M9" s="44">
        <f>ROUND((K9+L9)*60/100,2)</f>
        <v>11545.2</v>
      </c>
      <c r="N9" s="46">
        <f>K9+L9+M9</f>
        <v>30787.200000000001</v>
      </c>
      <c r="O9" s="46">
        <f>'1.1.1. Осмотр несущ.констр.'!O8</f>
        <v>164.8</v>
      </c>
      <c r="P9" s="8">
        <f>I9*J9</f>
        <v>52.87746400000001</v>
      </c>
      <c r="Q9" s="8">
        <f>ROUND(P9*30.2/100,2)</f>
        <v>15.97</v>
      </c>
      <c r="R9" s="8">
        <f>P9+Q9</f>
        <v>68.847464000000016</v>
      </c>
    </row>
    <row r="10" spans="1:18" s="21" customFormat="1" ht="14.25">
      <c r="A10" s="16"/>
      <c r="B10" s="17" t="s">
        <v>47</v>
      </c>
      <c r="C10" s="17"/>
      <c r="D10" s="17"/>
      <c r="E10" s="17"/>
      <c r="F10" s="17"/>
      <c r="G10" s="18"/>
      <c r="H10" s="20"/>
      <c r="I10" s="38"/>
      <c r="J10" s="45"/>
      <c r="K10" s="45"/>
      <c r="L10" s="45"/>
      <c r="M10" s="45"/>
      <c r="N10" s="45"/>
      <c r="O10" s="45"/>
      <c r="P10" s="19">
        <f>P9</f>
        <v>52.87746400000001</v>
      </c>
      <c r="Q10" s="19">
        <f>Q9</f>
        <v>15.97</v>
      </c>
      <c r="R10" s="19">
        <f>R9</f>
        <v>68.847464000000016</v>
      </c>
    </row>
    <row r="11" spans="1:18" s="22" customFormat="1">
      <c r="I11" s="94"/>
      <c r="J11" s="95"/>
      <c r="K11" s="95"/>
      <c r="L11" s="95"/>
      <c r="M11" s="95"/>
      <c r="N11" s="95"/>
      <c r="O11" s="95"/>
      <c r="P11" s="94"/>
      <c r="Q11" s="94"/>
    </row>
    <row r="12" spans="1:18" s="21" customFormat="1" ht="14.25">
      <c r="B12" s="39" t="s">
        <v>427</v>
      </c>
      <c r="C12" s="39"/>
      <c r="D12" s="39"/>
      <c r="E12" s="39"/>
      <c r="F12" s="39"/>
      <c r="I12" s="143"/>
      <c r="J12" s="144"/>
      <c r="K12" s="144"/>
      <c r="L12" s="144"/>
      <c r="M12" s="144"/>
      <c r="N12" s="144"/>
      <c r="O12" s="144"/>
      <c r="P12" s="143"/>
      <c r="Q12" s="143"/>
    </row>
    <row r="13" spans="1:18" s="22" customFormat="1" ht="18.75" customHeight="1">
      <c r="I13" s="94"/>
      <c r="J13" s="95"/>
      <c r="K13" s="95"/>
      <c r="L13" s="95"/>
      <c r="M13" s="95"/>
      <c r="N13" s="95"/>
      <c r="O13" s="95"/>
      <c r="P13" s="94"/>
      <c r="Q13" s="94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258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">
      <c r="A15" s="32" t="s">
        <v>8</v>
      </c>
      <c r="B15" s="6" t="s">
        <v>264</v>
      </c>
      <c r="C15" s="15" t="s">
        <v>63</v>
      </c>
      <c r="D15" s="88" t="s">
        <v>64</v>
      </c>
      <c r="E15" s="9">
        <v>3</v>
      </c>
      <c r="F15" s="7" t="s">
        <v>104</v>
      </c>
      <c r="G15" s="89">
        <f>E15/1000</f>
        <v>3.0000000000000001E-3</v>
      </c>
      <c r="H15" s="125">
        <v>641.6</v>
      </c>
      <c r="I15" s="9">
        <f>G15*H15/12</f>
        <v>0.16040000000000001</v>
      </c>
      <c r="J15" s="9">
        <v>362.63</v>
      </c>
      <c r="K15" s="44">
        <f>K9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O9</f>
        <v>164.8</v>
      </c>
      <c r="P15" s="8">
        <f>I15*J15</f>
        <v>58.165852000000008</v>
      </c>
      <c r="Q15" s="8">
        <f>ROUND(P15*30.2/100,2)</f>
        <v>17.57</v>
      </c>
      <c r="R15" s="8">
        <f>P15+Q15</f>
        <v>75.735852000000008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58.165852000000008</v>
      </c>
      <c r="Q16" s="19">
        <f>Q15</f>
        <v>17.57</v>
      </c>
      <c r="R16" s="19">
        <f>R15</f>
        <v>75.735852000000008</v>
      </c>
    </row>
    <row r="17" spans="1:18" ht="28.5" customHeight="1"/>
    <row r="18" spans="1:18" ht="41.25" customHeight="1">
      <c r="A18" s="108">
        <v>1</v>
      </c>
      <c r="B18" s="277" t="s">
        <v>221</v>
      </c>
      <c r="C18" s="278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92">
        <f>P10+P16</f>
        <v>111.04331600000002</v>
      </c>
      <c r="Q18" s="92">
        <f t="shared" ref="Q18:R18" si="0">Q10+Q16</f>
        <v>33.54</v>
      </c>
      <c r="R18" s="92">
        <f t="shared" si="0"/>
        <v>144.58331600000002</v>
      </c>
    </row>
    <row r="19" spans="1:18" ht="36.75" customHeight="1">
      <c r="A19" s="108">
        <v>2</v>
      </c>
      <c r="B19" s="279" t="s">
        <v>359</v>
      </c>
      <c r="C19" s="280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10"/>
      <c r="Q19" s="10"/>
      <c r="R19" s="10">
        <v>0</v>
      </c>
    </row>
    <row r="20" spans="1:18" s="148" customFormat="1" ht="34.5" customHeight="1">
      <c r="A20" s="132"/>
      <c r="B20" s="266" t="s">
        <v>360</v>
      </c>
      <c r="C20" s="267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3">
        <f>P18+P19</f>
        <v>111.04331600000002</v>
      </c>
      <c r="Q20" s="133">
        <f t="shared" ref="Q20:R20" si="1">Q18+Q19</f>
        <v>33.54</v>
      </c>
      <c r="R20" s="133">
        <f t="shared" si="1"/>
        <v>144.58331600000002</v>
      </c>
    </row>
    <row r="21" spans="1:18" ht="44.25" customHeight="1">
      <c r="B21" s="268" t="s">
        <v>455</v>
      </c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</row>
    <row r="32" spans="1:18">
      <c r="R32" s="62" t="e">
        <f>#REF!+#REF!+#REF!+#REF!+#REF!+R10+#REF!</f>
        <v>#REF!</v>
      </c>
    </row>
  </sheetData>
  <mergeCells count="10">
    <mergeCell ref="B20:C20"/>
    <mergeCell ref="B21:R21"/>
    <mergeCell ref="B6:R6"/>
    <mergeCell ref="B7:R7"/>
    <mergeCell ref="B1:R1"/>
    <mergeCell ref="B2:R2"/>
    <mergeCell ref="B4:R4"/>
    <mergeCell ref="B3:R3"/>
    <mergeCell ref="B19:C19"/>
    <mergeCell ref="B18:C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7"/>
  <sheetViews>
    <sheetView topLeftCell="A8" workbookViewId="0">
      <selection activeCell="R13" sqref="R13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3" t="s">
        <v>349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44.25" customHeight="1">
      <c r="B2" s="274" t="s">
        <v>440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4.75" customHeight="1">
      <c r="B3" s="274" t="str">
        <f>'1.1.1. Осмотр несущ.констр.'!B3:R3</f>
        <v>с.Чечеул, ул.Октябрьская д.2а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5.75">
      <c r="B4" s="274" t="s">
        <v>456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6" spans="1:18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18" s="39" customFormat="1" ht="21" customHeight="1">
      <c r="B7" s="214" t="s">
        <v>316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18" s="22" customFormat="1" ht="43.5" customHeight="1">
      <c r="B8" s="270" t="s">
        <v>317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</row>
    <row r="9" spans="1:18" s="40" customFormat="1" ht="48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222</v>
      </c>
      <c r="I9" s="38" t="s">
        <v>220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18" s="28" customFormat="1" ht="45">
      <c r="A10" s="32" t="s">
        <v>8</v>
      </c>
      <c r="B10" s="6" t="s">
        <v>319</v>
      </c>
      <c r="C10" s="15" t="s">
        <v>63</v>
      </c>
      <c r="D10" s="88" t="s">
        <v>64</v>
      </c>
      <c r="E10" s="9">
        <v>4</v>
      </c>
      <c r="F10" s="7" t="s">
        <v>104</v>
      </c>
      <c r="G10" s="89">
        <f>E10/1000</f>
        <v>4.0000000000000001E-3</v>
      </c>
      <c r="H10" s="125">
        <f>'1.1.1. Осмотр несущ.констр.'!H8</f>
        <v>641.6</v>
      </c>
      <c r="I10" s="158">
        <f>G10*H10/12</f>
        <v>0.21386666666666668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77.55446933333333</v>
      </c>
      <c r="Q10" s="8">
        <f>ROUND(P10*30.2/100,2)</f>
        <v>23.42</v>
      </c>
      <c r="R10" s="8">
        <f>P10+Q10</f>
        <v>100.97446933333333</v>
      </c>
    </row>
    <row r="11" spans="1:18" s="21" customFormat="1" ht="24.75" customHeight="1">
      <c r="A11" s="16"/>
      <c r="B11" s="17" t="s">
        <v>47</v>
      </c>
      <c r="C11" s="17"/>
      <c r="D11" s="17"/>
      <c r="E11" s="17"/>
      <c r="F11" s="17"/>
      <c r="G11" s="18"/>
      <c r="H11" s="126"/>
      <c r="I11" s="38"/>
      <c r="J11" s="45"/>
      <c r="K11" s="45"/>
      <c r="L11" s="45"/>
      <c r="M11" s="45"/>
      <c r="N11" s="45"/>
      <c r="O11" s="45"/>
      <c r="P11" s="19">
        <f>P10</f>
        <v>77.55446933333333</v>
      </c>
      <c r="Q11" s="19">
        <f>Q10</f>
        <v>23.42</v>
      </c>
      <c r="R11" s="19">
        <f>R10</f>
        <v>100.97446933333333</v>
      </c>
    </row>
    <row r="12" spans="1:18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18" ht="41.25" customHeight="1">
      <c r="A13" s="108">
        <v>1</v>
      </c>
      <c r="B13" s="277" t="s">
        <v>221</v>
      </c>
      <c r="C13" s="278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92">
        <f>P11</f>
        <v>77.55446933333333</v>
      </c>
      <c r="Q13" s="92">
        <f t="shared" ref="Q13:R13" si="0">Q11</f>
        <v>23.42</v>
      </c>
      <c r="R13" s="92">
        <f t="shared" si="0"/>
        <v>100.97446933333333</v>
      </c>
    </row>
    <row r="14" spans="1:18" ht="36.75" customHeight="1">
      <c r="A14" s="108">
        <v>2</v>
      </c>
      <c r="B14" s="279" t="s">
        <v>359</v>
      </c>
      <c r="C14" s="280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10"/>
      <c r="Q14" s="10"/>
      <c r="R14" s="10">
        <v>0</v>
      </c>
    </row>
    <row r="15" spans="1:18" s="148" customFormat="1" ht="34.5" customHeight="1">
      <c r="A15" s="132"/>
      <c r="B15" s="266" t="s">
        <v>360</v>
      </c>
      <c r="C15" s="267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3">
        <f>P13+P14</f>
        <v>77.55446933333333</v>
      </c>
      <c r="Q15" s="133">
        <f t="shared" ref="Q15:R15" si="1">Q13+Q14</f>
        <v>23.42</v>
      </c>
      <c r="R15" s="133">
        <f t="shared" si="1"/>
        <v>100.97446933333333</v>
      </c>
    </row>
    <row r="16" spans="1:18" ht="42" customHeight="1">
      <c r="B16" s="268" t="s">
        <v>457</v>
      </c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</row>
    <row r="17" spans="18:18">
      <c r="R17" s="62"/>
    </row>
  </sheetData>
  <mergeCells count="10">
    <mergeCell ref="B13:C13"/>
    <mergeCell ref="B14:C14"/>
    <mergeCell ref="B15:C15"/>
    <mergeCell ref="B16:R16"/>
    <mergeCell ref="B1:R1"/>
    <mergeCell ref="B2:R2"/>
    <mergeCell ref="B4:R4"/>
    <mergeCell ref="B7:R7"/>
    <mergeCell ref="B8:R8"/>
    <mergeCell ref="B3:R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2"/>
  <sheetViews>
    <sheetView topLeftCell="A18" workbookViewId="0">
      <selection activeCell="I15" sqref="I15"/>
    </sheetView>
  </sheetViews>
  <sheetFormatPr defaultRowHeight="15"/>
  <cols>
    <col min="1" max="1" width="5.42578125" style="1" customWidth="1"/>
    <col min="2" max="2" width="32.7109375" style="22" customWidth="1"/>
    <col min="3" max="3" width="9.85546875" style="22" customWidth="1"/>
    <col min="4" max="4" width="14.42578125" style="22" customWidth="1"/>
    <col min="5" max="5" width="11.85546875" style="22" customWidth="1"/>
    <col min="6" max="6" width="17.28515625" style="22" customWidth="1"/>
    <col min="7" max="7" width="11.42578125" style="1" customWidth="1"/>
    <col min="8" max="8" width="10.42578125" style="1" customWidth="1"/>
    <col min="9" max="9" width="11.85546875" style="71" customWidth="1"/>
    <col min="10" max="10" width="11.42578125" style="47" customWidth="1"/>
    <col min="11" max="15" width="15.140625" style="47" hidden="1" customWidth="1"/>
    <col min="16" max="16" width="12.5703125" style="71" customWidth="1"/>
    <col min="17" max="17" width="12.7109375" style="71" customWidth="1"/>
    <col min="18" max="18" width="11.14062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3" t="s">
        <v>347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37.15" customHeight="1">
      <c r="B2" s="274" t="s">
        <v>441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7.75" customHeight="1">
      <c r="B3" s="274" t="str">
        <f>'1.1.1. Осмотр несущ.констр.'!B3:R3</f>
        <v>с.Чечеул, ул.Октябрьская д.2а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5.75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18" ht="27" customHeight="1">
      <c r="B5" s="275" t="s">
        <v>269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</row>
    <row r="6" spans="1:18" ht="36" customHeight="1">
      <c r="B6" s="276" t="s">
        <v>271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7.9" customHeight="1">
      <c r="A8" s="32" t="s">
        <v>8</v>
      </c>
      <c r="B8" s="6" t="s">
        <v>268</v>
      </c>
      <c r="C8" s="15" t="s">
        <v>63</v>
      </c>
      <c r="D8" s="88" t="s">
        <v>64</v>
      </c>
      <c r="E8" s="9">
        <v>4.2</v>
      </c>
      <c r="F8" s="7" t="s">
        <v>104</v>
      </c>
      <c r="G8" s="89">
        <f>E8/1000</f>
        <v>4.2000000000000006E-3</v>
      </c>
      <c r="H8" s="90">
        <v>0</v>
      </c>
      <c r="I8" s="9">
        <f>G8*H8/12</f>
        <v>0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0</v>
      </c>
      <c r="Q8" s="8">
        <f>ROUND(P8*30.2/100,2)</f>
        <v>0</v>
      </c>
      <c r="R8" s="8">
        <f>P8+Q8</f>
        <v>0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0</v>
      </c>
      <c r="Q9" s="19">
        <f>Q8</f>
        <v>0</v>
      </c>
      <c r="R9" s="19">
        <f>R8</f>
        <v>0</v>
      </c>
    </row>
    <row r="10" spans="1:18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21.6" customHeight="1">
      <c r="B12" s="281" t="s">
        <v>270</v>
      </c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</row>
    <row r="13" spans="1:18" ht="32.450000000000003" customHeight="1">
      <c r="B13" s="270" t="s">
        <v>272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35.450000000000003" customHeight="1">
      <c r="A15" s="32" t="s">
        <v>8</v>
      </c>
      <c r="B15" s="6" t="s">
        <v>268</v>
      </c>
      <c r="C15" s="15" t="s">
        <v>63</v>
      </c>
      <c r="D15" s="88" t="s">
        <v>64</v>
      </c>
      <c r="E15" s="9">
        <v>4.2</v>
      </c>
      <c r="F15" s="7" t="s">
        <v>104</v>
      </c>
      <c r="G15" s="89">
        <f>E15/1000</f>
        <v>4.2000000000000006E-3</v>
      </c>
      <c r="H15" s="90">
        <v>641.6</v>
      </c>
      <c r="I15" s="9">
        <f>G15*H15/12</f>
        <v>0.22456000000000007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81.432192800000024</v>
      </c>
      <c r="Q15" s="8">
        <f>ROUND(P15*30.2/100,2)</f>
        <v>24.59</v>
      </c>
      <c r="R15" s="8">
        <f>P15+Q15</f>
        <v>106.02219280000003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81.432192800000024</v>
      </c>
      <c r="Q16" s="19">
        <f>Q15</f>
        <v>24.59</v>
      </c>
      <c r="R16" s="19">
        <f>R15</f>
        <v>106.02219280000003</v>
      </c>
    </row>
    <row r="17" spans="1:18" s="21" customFormat="1" ht="14.25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25.9" customHeight="1">
      <c r="A18" s="79"/>
      <c r="B18" s="282" t="s">
        <v>273</v>
      </c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</row>
    <row r="19" spans="1:18" ht="24.6" customHeight="1">
      <c r="B19" s="283" t="s">
        <v>274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</row>
    <row r="20" spans="1:18" s="40" customFormat="1" ht="48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33.6" customHeight="1">
      <c r="A21" s="32" t="s">
        <v>8</v>
      </c>
      <c r="B21" s="6" t="s">
        <v>268</v>
      </c>
      <c r="C21" s="15" t="s">
        <v>63</v>
      </c>
      <c r="D21" s="88" t="s">
        <v>64</v>
      </c>
      <c r="E21" s="9">
        <v>4.2</v>
      </c>
      <c r="F21" s="7" t="s">
        <v>104</v>
      </c>
      <c r="G21" s="89">
        <f>E21/1000</f>
        <v>4.2000000000000006E-3</v>
      </c>
      <c r="H21" s="90">
        <v>641.6</v>
      </c>
      <c r="I21" s="9">
        <f>G21*H21/12</f>
        <v>0.22456000000000007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81.432192800000024</v>
      </c>
      <c r="Q21" s="8">
        <f>ROUND(P21*30.2/100,2)</f>
        <v>24.59</v>
      </c>
      <c r="R21" s="8">
        <f>P21+Q21</f>
        <v>106.02219280000003</v>
      </c>
    </row>
    <row r="22" spans="1:18" s="21" customFormat="1" ht="14.25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81.432192800000024</v>
      </c>
      <c r="Q22" s="19">
        <f>Q21</f>
        <v>24.59</v>
      </c>
      <c r="R22" s="19">
        <f>R21</f>
        <v>106.02219280000003</v>
      </c>
    </row>
    <row r="23" spans="1:18" ht="30" customHeight="1"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</row>
    <row r="24" spans="1:18" s="22" customFormat="1" ht="30" customHeight="1">
      <c r="A24" s="108">
        <v>1</v>
      </c>
      <c r="B24" s="277" t="s">
        <v>221</v>
      </c>
      <c r="C24" s="278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92">
        <f>P9+P16+P22</f>
        <v>162.86438560000005</v>
      </c>
      <c r="Q24" s="92">
        <f t="shared" ref="Q24:R24" si="0">Q9+Q16+Q22</f>
        <v>49.18</v>
      </c>
      <c r="R24" s="92">
        <f t="shared" si="0"/>
        <v>212.04438560000006</v>
      </c>
    </row>
    <row r="25" spans="1:18" s="22" customFormat="1" ht="31.5" customHeight="1">
      <c r="A25" s="108">
        <v>2</v>
      </c>
      <c r="B25" s="279" t="s">
        <v>359</v>
      </c>
      <c r="C25" s="28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0"/>
      <c r="Q25" s="10"/>
      <c r="R25" s="92">
        <v>0</v>
      </c>
    </row>
    <row r="26" spans="1:18" s="39" customFormat="1" ht="29.25" customHeight="1">
      <c r="A26" s="132"/>
      <c r="B26" s="266" t="s">
        <v>360</v>
      </c>
      <c r="C26" s="267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>
        <f>P24+P25</f>
        <v>162.86438560000005</v>
      </c>
      <c r="Q26" s="133">
        <f t="shared" ref="Q26:R26" si="1">Q24+Q25</f>
        <v>49.18</v>
      </c>
      <c r="R26" s="133">
        <f t="shared" si="1"/>
        <v>212.04438560000006</v>
      </c>
    </row>
    <row r="27" spans="1:18" s="22" customFormat="1" ht="44.25" customHeight="1">
      <c r="B27" s="268" t="s">
        <v>458</v>
      </c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</row>
    <row r="28" spans="1:18" s="22" customFormat="1">
      <c r="I28" s="94"/>
      <c r="J28" s="95"/>
      <c r="K28" s="95"/>
      <c r="L28" s="95"/>
      <c r="M28" s="95"/>
      <c r="N28" s="95"/>
      <c r="O28" s="95"/>
      <c r="P28" s="94"/>
      <c r="Q28" s="94"/>
    </row>
    <row r="42" spans="18:18">
      <c r="R42" s="62"/>
    </row>
  </sheetData>
  <mergeCells count="15">
    <mergeCell ref="B27:R27"/>
    <mergeCell ref="B12:R12"/>
    <mergeCell ref="B3:R3"/>
    <mergeCell ref="B1:R1"/>
    <mergeCell ref="B2:R2"/>
    <mergeCell ref="B4:R4"/>
    <mergeCell ref="B5:R5"/>
    <mergeCell ref="B6:R6"/>
    <mergeCell ref="B24:C24"/>
    <mergeCell ref="B25:C25"/>
    <mergeCell ref="B26:C26"/>
    <mergeCell ref="B13:R13"/>
    <mergeCell ref="B18:R18"/>
    <mergeCell ref="B19:R19"/>
    <mergeCell ref="B23:R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selection activeCell="R29" sqref="R29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3" t="s">
        <v>350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20" ht="39" customHeight="1">
      <c r="B2" s="274" t="s">
        <v>442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20" ht="39" customHeight="1">
      <c r="B3" s="274" t="str">
        <f>'1.1.1. Осмотр несущ.констр.'!B3:R3</f>
        <v>с.Чечеул, ул.Октябрьская д.2а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20" ht="15.75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20" ht="27" customHeight="1">
      <c r="B5" s="275" t="s">
        <v>320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</row>
    <row r="6" spans="1:20" ht="42.75" customHeight="1">
      <c r="B6" s="276" t="s">
        <v>321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372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12</v>
      </c>
      <c r="I8" s="9">
        <f>G8*H8/12</f>
        <v>0.6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'1.1.5. Вентиляция'!O8</f>
        <v>164.8</v>
      </c>
      <c r="P8" s="8">
        <f>I8*J8</f>
        <v>217.578</v>
      </c>
      <c r="Q8" s="8">
        <f>ROUND(P8*30.2/100,2)</f>
        <v>65.709999999999994</v>
      </c>
      <c r="R8" s="8">
        <f>P8+Q8</f>
        <v>283.28800000000001</v>
      </c>
      <c r="T8" s="28">
        <v>12</v>
      </c>
    </row>
    <row r="9" spans="1:20" s="21" customFormat="1" ht="23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217.578</v>
      </c>
      <c r="Q9" s="19">
        <f>Q8</f>
        <v>65.709999999999994</v>
      </c>
      <c r="R9" s="19">
        <f>R8</f>
        <v>283.28800000000001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5" t="s">
        <v>377</v>
      </c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</row>
    <row r="12" spans="1:20" ht="42.75" customHeight="1">
      <c r="B12" s="276" t="s">
        <v>373</v>
      </c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376</v>
      </c>
      <c r="H13" s="87" t="s">
        <v>375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374</v>
      </c>
      <c r="E14" s="9">
        <v>0.1</v>
      </c>
      <c r="F14" s="7" t="s">
        <v>104</v>
      </c>
      <c r="G14" s="89">
        <f>E14*12</f>
        <v>1.2000000000000002</v>
      </c>
      <c r="H14" s="90">
        <v>4</v>
      </c>
      <c r="I14" s="9">
        <f>G14*H14</f>
        <v>4.8000000000000007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1740.6240000000003</v>
      </c>
      <c r="Q14" s="8">
        <f>ROUND(P14*30.2/100,2)</f>
        <v>525.66999999999996</v>
      </c>
      <c r="R14" s="8">
        <f>P14+Q14</f>
        <v>2266.2940000000003</v>
      </c>
    </row>
    <row r="15" spans="1:20" s="21" customFormat="1" ht="23.25" customHeight="1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1740.6240000000003</v>
      </c>
      <c r="Q15" s="19">
        <f>Q14</f>
        <v>525.66999999999996</v>
      </c>
      <c r="R15" s="19">
        <f>R14</f>
        <v>2266.2940000000003</v>
      </c>
    </row>
    <row r="16" spans="1:20" ht="15"/>
    <row r="17" spans="1:20" ht="27" customHeight="1">
      <c r="B17" s="275" t="s">
        <v>378</v>
      </c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</row>
    <row r="18" spans="1:20" ht="42.75" customHeight="1">
      <c r="B18" s="276" t="s">
        <v>379</v>
      </c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20" s="40" customFormat="1" ht="57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376</v>
      </c>
      <c r="H19" s="87" t="s">
        <v>381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0" s="28" customFormat="1" ht="45">
      <c r="A20" s="32" t="s">
        <v>8</v>
      </c>
      <c r="B20" s="6" t="s">
        <v>36</v>
      </c>
      <c r="C20" s="15" t="s">
        <v>63</v>
      </c>
      <c r="D20" s="88" t="s">
        <v>380</v>
      </c>
      <c r="E20" s="9">
        <v>72</v>
      </c>
      <c r="F20" s="7" t="s">
        <v>104</v>
      </c>
      <c r="G20" s="89">
        <f>E20/100</f>
        <v>0.72</v>
      </c>
      <c r="H20" s="90">
        <v>4</v>
      </c>
      <c r="I20" s="9">
        <f>G20*H20</f>
        <v>2.88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O8</f>
        <v>164.8</v>
      </c>
      <c r="P20" s="8">
        <f>I20*J20</f>
        <v>1044.3743999999999</v>
      </c>
      <c r="Q20" s="8">
        <f>ROUND(P20*30.2/100,2)</f>
        <v>315.39999999999998</v>
      </c>
      <c r="R20" s="8">
        <f>P20+Q20</f>
        <v>1359.7743999999998</v>
      </c>
      <c r="T20" s="194">
        <v>4</v>
      </c>
    </row>
    <row r="21" spans="1:20" s="21" customFormat="1" ht="23.25" customHeight="1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1044.3743999999999</v>
      </c>
      <c r="Q21" s="19">
        <f>Q20</f>
        <v>315.39999999999998</v>
      </c>
      <c r="R21" s="19">
        <f>R20</f>
        <v>1359.7743999999998</v>
      </c>
    </row>
    <row r="23" spans="1:20" ht="27" customHeight="1">
      <c r="B23" s="275" t="s">
        <v>382</v>
      </c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</row>
    <row r="24" spans="1:20" ht="42.75" customHeight="1">
      <c r="B24" s="276" t="s">
        <v>383</v>
      </c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</row>
    <row r="25" spans="1:20" s="40" customFormat="1" ht="57">
      <c r="A25" s="72"/>
      <c r="B25" s="18" t="s">
        <v>221</v>
      </c>
      <c r="C25" s="18" t="s">
        <v>3</v>
      </c>
      <c r="D25" s="86" t="s">
        <v>65</v>
      </c>
      <c r="E25" s="38" t="s">
        <v>66</v>
      </c>
      <c r="F25" s="38" t="s">
        <v>223</v>
      </c>
      <c r="G25" s="38" t="s">
        <v>376</v>
      </c>
      <c r="H25" s="87" t="s">
        <v>385</v>
      </c>
      <c r="I25" s="38" t="s">
        <v>236</v>
      </c>
      <c r="J25" s="38" t="s">
        <v>225</v>
      </c>
      <c r="K25" s="98" t="s">
        <v>224</v>
      </c>
      <c r="L25" s="98" t="s">
        <v>390</v>
      </c>
      <c r="M25" s="98" t="s">
        <v>226</v>
      </c>
      <c r="N25" s="98" t="s">
        <v>227</v>
      </c>
      <c r="O25" s="98" t="s">
        <v>45</v>
      </c>
      <c r="P25" s="38" t="s">
        <v>228</v>
      </c>
      <c r="Q25" s="38" t="s">
        <v>229</v>
      </c>
      <c r="R25" s="38" t="s">
        <v>230</v>
      </c>
    </row>
    <row r="26" spans="1:20" s="28" customFormat="1" ht="45">
      <c r="A26" s="32" t="s">
        <v>8</v>
      </c>
      <c r="B26" s="6" t="s">
        <v>36</v>
      </c>
      <c r="C26" s="15" t="s">
        <v>63</v>
      </c>
      <c r="D26" s="88" t="s">
        <v>384</v>
      </c>
      <c r="E26" s="9">
        <v>26</v>
      </c>
      <c r="F26" s="7" t="s">
        <v>104</v>
      </c>
      <c r="G26" s="89">
        <f>E26/100</f>
        <v>0.26</v>
      </c>
      <c r="H26" s="90">
        <v>4</v>
      </c>
      <c r="I26" s="9">
        <f>G26*H26</f>
        <v>1.04</v>
      </c>
      <c r="J26" s="9">
        <v>362.63</v>
      </c>
      <c r="K26" s="44">
        <f>K8</f>
        <v>19242</v>
      </c>
      <c r="L26" s="46"/>
      <c r="M26" s="44">
        <f>ROUND((K26+L26)*60/100,2)</f>
        <v>11545.2</v>
      </c>
      <c r="N26" s="46">
        <f>K26+L26+M26</f>
        <v>30787.200000000001</v>
      </c>
      <c r="O26" s="46">
        <v>164.4</v>
      </c>
      <c r="P26" s="8">
        <f>I26*J26</f>
        <v>377.1352</v>
      </c>
      <c r="Q26" s="8">
        <f>ROUND(P26*30.2/100,2)</f>
        <v>113.89</v>
      </c>
      <c r="R26" s="8">
        <f>P26+Q26</f>
        <v>491.02519999999998</v>
      </c>
      <c r="T26" s="194">
        <v>4</v>
      </c>
    </row>
    <row r="27" spans="1:20" s="21" customFormat="1" ht="23.25" customHeight="1">
      <c r="A27" s="16"/>
      <c r="B27" s="17" t="s">
        <v>47</v>
      </c>
      <c r="C27" s="17"/>
      <c r="D27" s="17"/>
      <c r="E27" s="17"/>
      <c r="F27" s="17"/>
      <c r="G27" s="18"/>
      <c r="H27" s="20"/>
      <c r="I27" s="38"/>
      <c r="J27" s="45"/>
      <c r="K27" s="45"/>
      <c r="L27" s="45"/>
      <c r="M27" s="45"/>
      <c r="N27" s="45"/>
      <c r="O27" s="45"/>
      <c r="P27" s="19">
        <f>P26</f>
        <v>377.1352</v>
      </c>
      <c r="Q27" s="19">
        <f>Q26</f>
        <v>113.89</v>
      </c>
      <c r="R27" s="19">
        <f>R26</f>
        <v>491.02519999999998</v>
      </c>
    </row>
    <row r="29" spans="1:20" ht="38.25" customHeight="1">
      <c r="A29" s="108">
        <v>1</v>
      </c>
      <c r="B29" s="277" t="s">
        <v>221</v>
      </c>
      <c r="C29" s="278"/>
      <c r="D29" s="197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92">
        <f>P9+P15+P21+P27</f>
        <v>3379.7116000000001</v>
      </c>
      <c r="Q29" s="92">
        <f t="shared" ref="Q29:R29" si="0">Q9+Q15+Q21+Q27</f>
        <v>1020.67</v>
      </c>
      <c r="R29" s="92">
        <f t="shared" si="0"/>
        <v>4400.3815999999997</v>
      </c>
    </row>
    <row r="30" spans="1:20" s="28" customFormat="1" ht="43.5" customHeight="1">
      <c r="A30" s="108">
        <v>2</v>
      </c>
      <c r="B30" s="279" t="s">
        <v>359</v>
      </c>
      <c r="C30" s="280"/>
      <c r="D30" s="19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92">
        <v>1563</v>
      </c>
    </row>
    <row r="31" spans="1:20" s="40" customFormat="1" ht="24" customHeight="1">
      <c r="A31" s="108"/>
      <c r="B31" s="266" t="s">
        <v>360</v>
      </c>
      <c r="C31" s="267"/>
      <c r="D31" s="19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33">
        <f>P29+P30</f>
        <v>3379.7116000000001</v>
      </c>
      <c r="Q31" s="133">
        <f t="shared" ref="Q31:R31" si="1">Q29+Q30</f>
        <v>1020.67</v>
      </c>
      <c r="R31" s="133">
        <f t="shared" si="1"/>
        <v>5963.3815999999997</v>
      </c>
    </row>
    <row r="32" spans="1:20" ht="44.25" customHeight="1">
      <c r="B32" s="268" t="s">
        <v>459</v>
      </c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</row>
  </sheetData>
  <mergeCells count="16">
    <mergeCell ref="B29:C29"/>
    <mergeCell ref="B31:C31"/>
    <mergeCell ref="B32:R32"/>
    <mergeCell ref="B1:R1"/>
    <mergeCell ref="B2:R2"/>
    <mergeCell ref="B4:R4"/>
    <mergeCell ref="B5:R5"/>
    <mergeCell ref="B6:R6"/>
    <mergeCell ref="B3:R3"/>
    <mergeCell ref="B24:R24"/>
    <mergeCell ref="B11:R11"/>
    <mergeCell ref="B12:R12"/>
    <mergeCell ref="B17:R17"/>
    <mergeCell ref="B18:R18"/>
    <mergeCell ref="B23:R23"/>
    <mergeCell ref="B30:C3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26"/>
  <sheetViews>
    <sheetView tabSelected="1" topLeftCell="A15" zoomScale="90" zoomScaleNormal="90" workbookViewId="0">
      <selection activeCell="R23" sqref="R23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3" t="s">
        <v>351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20" ht="39" customHeight="1">
      <c r="B2" s="274" t="s">
        <v>443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20" ht="33.75" customHeight="1">
      <c r="B3" s="274" t="str">
        <f>'1.1.1. Осмотр несущ.констр.'!B3:R3</f>
        <v>с.Чечеул, ул.Октябрьская д.2а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20" ht="22.5" customHeight="1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20" ht="27" customHeight="1">
      <c r="B5" s="275" t="s">
        <v>324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</row>
    <row r="6" spans="1:20" ht="42.75" customHeight="1">
      <c r="B6" s="276" t="s">
        <v>325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20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323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12</v>
      </c>
      <c r="I8" s="9">
        <f>G8*H8/12</f>
        <v>0.6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'1.2.1. Осмотр ХВС'!O8</f>
        <v>164.8</v>
      </c>
      <c r="P8" s="8">
        <f>I8*J8</f>
        <v>217.578</v>
      </c>
      <c r="Q8" s="8">
        <f>ROUND(P8*30.2/100,2)</f>
        <v>65.709999999999994</v>
      </c>
      <c r="R8" s="8">
        <f>P8+Q8</f>
        <v>283.28800000000001</v>
      </c>
      <c r="T8" s="28">
        <v>60</v>
      </c>
    </row>
    <row r="9" spans="1:20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217.578</v>
      </c>
      <c r="Q9" s="19">
        <f>Q8</f>
        <v>65.709999999999994</v>
      </c>
      <c r="R9" s="19">
        <f>R8</f>
        <v>283.28800000000001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5" t="s">
        <v>326</v>
      </c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</row>
    <row r="12" spans="1:20" ht="42.75" customHeight="1">
      <c r="B12" s="276" t="s">
        <v>327</v>
      </c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275</v>
      </c>
      <c r="H13" s="87" t="s">
        <v>222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64</v>
      </c>
      <c r="E14" s="9">
        <v>4.2</v>
      </c>
      <c r="F14" s="7" t="s">
        <v>104</v>
      </c>
      <c r="G14" s="89">
        <f>E14/1000</f>
        <v>4.2000000000000006E-3</v>
      </c>
      <c r="H14" s="90">
        <f>'1.1.1. Осмотр несущ.констр.'!H8</f>
        <v>641.6</v>
      </c>
      <c r="I14" s="9">
        <f>G14*H14/12</f>
        <v>0.22456000000000007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81.432192800000024</v>
      </c>
      <c r="Q14" s="8">
        <f>ROUND(P14*30.2/100,2)</f>
        <v>24.59</v>
      </c>
      <c r="R14" s="8">
        <f>P14+Q14</f>
        <v>106.02219280000003</v>
      </c>
    </row>
    <row r="15" spans="1:20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81.432192800000024</v>
      </c>
      <c r="Q15" s="19">
        <f>Q14</f>
        <v>24.59</v>
      </c>
      <c r="R15" s="19">
        <f>R14</f>
        <v>106.02219280000003</v>
      </c>
    </row>
    <row r="16" spans="1:20" ht="15"/>
    <row r="17" spans="1:21" ht="27" customHeight="1">
      <c r="B17" s="275" t="s">
        <v>329</v>
      </c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</row>
    <row r="18" spans="1:21" ht="42.75" customHeight="1">
      <c r="B18" s="276" t="s">
        <v>330</v>
      </c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21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275</v>
      </c>
      <c r="H19" s="87" t="s">
        <v>323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1" s="28" customFormat="1" ht="45">
      <c r="A20" s="32" t="s">
        <v>8</v>
      </c>
      <c r="B20" s="6" t="s">
        <v>36</v>
      </c>
      <c r="C20" s="15" t="s">
        <v>63</v>
      </c>
      <c r="D20" s="88" t="s">
        <v>331</v>
      </c>
      <c r="E20" s="9">
        <v>18.5</v>
      </c>
      <c r="F20" s="7" t="s">
        <v>104</v>
      </c>
      <c r="G20" s="89">
        <f>E20/100</f>
        <v>0.185</v>
      </c>
      <c r="H20" s="90">
        <v>0</v>
      </c>
      <c r="I20" s="9">
        <f>G20*H20/12</f>
        <v>0</v>
      </c>
      <c r="J20" s="9">
        <v>362.63</v>
      </c>
      <c r="K20" s="44">
        <f>K8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  <c r="T20" s="191">
        <v>12</v>
      </c>
      <c r="U20" s="192" t="s">
        <v>419</v>
      </c>
    </row>
    <row r="21" spans="1:21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3" spans="1:21" ht="33.75" customHeight="1">
      <c r="A23" s="108">
        <v>1</v>
      </c>
      <c r="B23" s="277" t="s">
        <v>221</v>
      </c>
      <c r="C23" s="278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299.01019280000003</v>
      </c>
      <c r="Q23" s="92">
        <f t="shared" ref="Q23:R23" si="0">Q9+Q15+Q21</f>
        <v>90.3</v>
      </c>
      <c r="R23" s="92">
        <f t="shared" si="0"/>
        <v>389.31019280000004</v>
      </c>
    </row>
    <row r="24" spans="1:21" ht="42" customHeight="1">
      <c r="A24" s="108">
        <v>2</v>
      </c>
      <c r="B24" s="279" t="s">
        <v>359</v>
      </c>
      <c r="C24" s="28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>
        <v>1315.63</v>
      </c>
    </row>
    <row r="25" spans="1:21" ht="36" customHeight="1">
      <c r="A25" s="108"/>
      <c r="B25" s="266" t="s">
        <v>360</v>
      </c>
      <c r="C25" s="267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299.01019280000003</v>
      </c>
      <c r="Q25" s="133">
        <f t="shared" ref="Q25:R25" si="1">Q23+Q24</f>
        <v>90.3</v>
      </c>
      <c r="R25" s="133">
        <f t="shared" si="1"/>
        <v>1704.9401928000002</v>
      </c>
    </row>
    <row r="26" spans="1:21" ht="38.25" customHeight="1">
      <c r="B26" s="268" t="s">
        <v>460</v>
      </c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</row>
  </sheetData>
  <mergeCells count="14">
    <mergeCell ref="B11:R11"/>
    <mergeCell ref="B3:R3"/>
    <mergeCell ref="B1:R1"/>
    <mergeCell ref="B2:R2"/>
    <mergeCell ref="B4:R4"/>
    <mergeCell ref="B5:R5"/>
    <mergeCell ref="B6:R6"/>
    <mergeCell ref="B26:R26"/>
    <mergeCell ref="B23:C23"/>
    <mergeCell ref="B24:C24"/>
    <mergeCell ref="B25:C25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РАСЧЕТ на 2026-2027</vt:lpstr>
      <vt:lpstr>1.1.1. Осмотр несущ.констр.</vt:lpstr>
      <vt:lpstr>1.1.1. Очистка подвала</vt:lpstr>
      <vt:lpstr>1.1.2. Осмотр кровли</vt:lpstr>
      <vt:lpstr>1.1.3. Осмотр окон, дверей</vt:lpstr>
      <vt:lpstr>1.1.4. Осмотр внут.отделки</vt:lpstr>
      <vt:lpstr>1.1.5. Вентиляция</vt:lpstr>
      <vt:lpstr>1.2.1. Осмотр ХВС</vt:lpstr>
      <vt:lpstr>1.2.2. Осмотр ВО</vt:lpstr>
      <vt:lpstr>1.2.3. ЦО тех осмотры</vt:lpstr>
      <vt:lpstr>1.2.3. ЦО опрессовка</vt:lpstr>
      <vt:lpstr>1.2.3. Замена труб отопления</vt:lpstr>
      <vt:lpstr>1.2.4. Электрооборудование</vt:lpstr>
      <vt:lpstr>1.3.1. Уборка МОП</vt:lpstr>
      <vt:lpstr>1.3.2.Уборка зем.участка</vt:lpstr>
      <vt:lpstr>1.3.2. Скос травы</vt:lpstr>
      <vt:lpstr>1.5. АДС</vt:lpstr>
      <vt:lpstr>2. Управление</vt:lpstr>
      <vt:lpstr>Ремонт подъезда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2026-08-24T01:53:47Z</dcterms:modified>
</cp:coreProperties>
</file>