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<sst xmlns="http://schemas.openxmlformats.org/spreadsheetml/2006/main" count="1451" uniqueCount="471">
  <si>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</si>
  <si>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</si>
  <si>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</si>
  <si>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</si>
  <si>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</si>
  <si>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</si>
  <si>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</si>
  <si>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</si>
  <si>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</si>
  <si>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</si>
  <si>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</si>
  <si>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</si>
  <si>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</si>
  <si>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</si>
  <si>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</si>
  <si>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</si>
  <si>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</si>
  <si>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</si>
  <si>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</si>
  <si>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</si>
  <si>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</si>
  <si>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</si>
  <si>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</si>
  <si>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</si>
  <si>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</si>
  <si>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</si>
  <si>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</si>
  <si>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</si>
  <si>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</si>
  <si>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</si>
  <si>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</si>
  <si>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</si>
  <si>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</si>
  <si>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</si>
  <si>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</si>
  <si>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</si>
  <si>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</si>
  <si>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</si>
  <si>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</si>
  <si>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</si>
  <si>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</si>
  <si>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</si>
  <si>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</si>
  <si>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</si>
  <si>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</si>
  <si>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</si>
  <si>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</si>
  <si>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</si>
  <si>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</si>
  <si>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</si>
  <si>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</si>
  <si>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</si>
  <si>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</si>
  <si>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</si>
  <si>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</si>
  <si>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</si>
  <si>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</si>
  <si>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</si>
  <si>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</si>
  <si>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</si>
  <si>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</si>
  <si>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</si>
  <si>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</si>
  <si>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</si>
  <si>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</si>
  <si>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</si>
  <si>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</si>
  <si>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</si>
  <si>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</si>
  <si>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</si>
  <si>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</si>
  <si>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</si>
  <si>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</si>
  <si>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</si>
  <si>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</si>
  <si>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</si>
  <si>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</si>
  <si>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</si>
  <si>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</si>
  <si>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</si>
  <si>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</si>
  <si>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</si>
  <si>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</si>
  <si>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</si>
  <si>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</si>
  <si>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</si>
  <si>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</si>
  <si>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</si>
  <si>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</si>
  <si>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</si>
  <si>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</si>
  <si>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</si>
  <si>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</si>
  <si>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</si>
  <si>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</si>
  <si>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</si>
  <si>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</si>
  <si>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</si>
  <si>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</si>
  <si>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</si>
  <si>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</si>
  <si>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</si>
  <si>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</si>
  <si>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</si>
  <si>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</si>
  <si>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</si>
  <si>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</si>
  <si>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</si>
  <si>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</si>
  <si>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</si>
  <si>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</si>
  <si>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</si>
  <si>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</si>
  <si>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</si>
  <si>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</si>
  <si>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</si>
  <si>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</si>
  <si>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</si>
  <si>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</si>
  <si>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</si>
  <si>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</si>
  <si>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</si>
  <si>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</si>
  <si>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</si>
  <si>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</si>
  <si>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</si>
  <si>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</si>
  <si>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</si>
  <si>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</si>
  <si>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</si>
  <si>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</si>
  <si>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</si>
  <si>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</si>
  <si>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</si>
  <si>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</si>
  <si>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</si>
  <si>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</si>
  <si>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</si>
  <si>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</si>
  <si>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</si>
  <si>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</si>
  <si>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</si>
  <si>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</si>
  <si>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</si>
  <si>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</si>
  <si>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</si>
  <si>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</si>
  <si>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</si>
  <si>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</si>
  <si>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</si>
  <si>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</si>
  <si>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</si>
  <si>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</si>
  <si>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</si>
  <si>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</si>
  <si>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</si>
  <si>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</si>
  <si>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</si>
  <si>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</si>
  <si>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</si>
  <si>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</si>
  <si>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</si>
  <si>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</si>
  <si>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</si>
  <si>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</si>
  <si>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</si>
  <si>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</si>
  <si>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</si>
  <si>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</si>
  <si>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</si>
  <si>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</si>
  <si>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</si>
  <si>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</si>
  <si>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</si>
  <si>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</si>
  <si>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</si>
  <si>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</si>
  <si>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</si>
  <si>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</si>
  <si>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</si>
  <si>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</si>
  <si>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</si>
  <si>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</si>
  <si>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</si>
  <si>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</si>
  <si>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</si>
  <si>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</si>
  <si>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</si>
  <si>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</si>
  <si>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</si>
  <si>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</si>
  <si>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</si>
  <si>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</si>
  <si>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</si>
  <si>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</si>
  <si>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</si>
  <si>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</si>
  <si>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</si>
  <si>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</si>
  <si>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</si>
  <si>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</si>
  <si>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</si>
  <si>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</si>
  <si>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</si>
  <si>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</si>
  <si>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</si>
  <si>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</si>
  <si>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</si>
  <si>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</si>
  <si>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</si>
  <si>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</si>
  <si>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</si>
  <si>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</si>
  <si>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</si>
  <si>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</si>
  <si>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</si>
  <si>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</si>
  <si>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</si>
  <si>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</si>
  <si>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</si>
  <si>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</si>
  <si>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</si>
  <si>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</si>
  <si>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</si>
  <si>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</si>
  <si>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</si>
  <si>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</si>
  <si>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</si>
  <si>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</si>
  <si>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</si>
  <si>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</si>
  <si>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</si>
  <si>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</si>
  <si>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</si>
  <si>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</si>
  <si>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</si>
  <si>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</si>
  <si>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</si>
  <si>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</si>
  <si>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</si>
  <si>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</si>
  <si>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</si>
  <si>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</si>
  <si>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</si>
  <si>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</si>
  <si>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</si>
  <si>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</si>
  <si>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</si>
  <si>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</si>
  <si>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</si>
  <si>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</si>
  <si>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</si>
  <si>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</si>
  <si>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</si>
  <si>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</si>
  <si>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</si>
  <si>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</si>
  <si>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</si>
  <si>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</si>
  <si>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</si>
  <si>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</si>
  <si>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</si>
  <si>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</si>
  <si>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</si>
  <si>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</si>
  <si>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</si>
  <si>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</si>
  <si>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</si>
  <si>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</si>
  <si>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</si>
  <si>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</si>
  <si>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</si>
  <si>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</si>
  <si>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</si>
  <si>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</si>
  <si>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</si>
  <si>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</si>
  <si>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</si>
  <si>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</si>
  <si>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</si>
  <si>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</si>
  <si>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</si>
  <si>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</si>
  <si>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</si>
  <si>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</si>
  <si>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</si>
  <si>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</si>
  <si>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</si>
  <si>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</si>
  <si>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</si>
  <si>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</si>
  <si>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</si>
  <si>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</si>
  <si>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</si>
  <si>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</si>
  <si>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</si>
  <si>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</si>
  <si>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</si>
  <si>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</si>
  <si>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</si>
  <si>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</si>
  <si>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</si>
  <si>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</si>
  <si>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</si>
  <si>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</si>
  <si>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</si>
  <si>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</si>
  <si>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</si>
  <si>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</si>
  <si>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</si>
  <si>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</si>
  <si>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</si>
  <si>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</si>
  <si>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</si>
  <si>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</si>
  <si>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</si>
  <si>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</si>
  <si>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</si>
  <si>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</si>
  <si>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</si>
  <si>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</si>
  <si>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</si>
  <si>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</si>
  <si>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</si>
  <si>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</si>
  <si>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</si>
  <si>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</si>
  <si>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</si>
  <si>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</si>
  <si>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</si>
  <si>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</si>
  <si>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</si>
  <si>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</si>
  <si>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</si>
  <si>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</si>
  <si>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</si>
  <si>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</si>
  <si>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</si>
  <si>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</si>
  <si>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</si>
  <si>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</si>
  <si>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</si>
  <si>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</si>
  <si>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</si>
  <si>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</si>
  <si>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</si>
  <si>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</si>
  <si>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</si>
  <si>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</si>
  <si>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</si>
  <si>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</si>
  <si>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</si>
  <si>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</si>
  <si>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</si>
  <si>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</si>
  <si>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</si>
  <si>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</si>
  <si>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</si>
  <si>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</si>
  <si>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</si>
  <si>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</si>
  <si>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</si>
  <si>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</si>
  <si>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</si>
  <si>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</si>
  <si>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</si>
  <si>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</si>
  <si>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</si>
  <si>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</si>
  <si>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</si>
  <si>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</si>
  <si>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</si>
  <si>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</si>
  <si>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</si>
  <si>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</si>
  <si>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</si>
  <si>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</si>
  <si>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</si>
  <si>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</si>
  <si>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</si>
  <si>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</si>
  <si>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</si>
  <si>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</si>
  <si>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</si>
  <si>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</si>
  <si>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</si>
  <si>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</si>
  <si>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</si>
  <si>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</si>
  <si>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</si>
  <si>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</si>
  <si>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</si>
  <si>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</si>
  <si>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</si>
  <si>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</si>
  <si>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</si>
  <si>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</si>
  <si>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</si>
  <si>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</si>
  <si>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</si>
  <si>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</si>
  <si>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</si>
  <si>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</si>
  <si>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</si>
  <si>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</si>
  <si>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</si>
  <si>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</si>
  <si>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</si>
  <si>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</si>
  <si>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</si>
  <si>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</si>
  <si>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</si>
  <si>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</si>
  <si>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</si>
  <si>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</si>
  <si>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</si>
  <si>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</si>
  <si>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</si>
  <si>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</si>
  <si>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</si>
  <si>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</si>
  <si>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</si>
  <si>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</si>
  <si>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</si>
  <si>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</si>
  <si>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</si>
  <si>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</si>
  <si>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</si>
  <si>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</si>
  <si>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</si>
  <si>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</si>
  <si>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</si>
  <si>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</si>
  <si>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</si>
  <si>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</si>
  <si>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</si>
  <si>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</si>
  <si>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</si>
  <si>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</si>
  <si>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</si>
  <si>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</si>
  <si>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</si>
  <si>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</si>
  <si>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</si>
  <si>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</si>
  <si>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</si>
  <si>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</si>
  <si>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</si>
  <si>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</si>
  <si>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</si>
  <si>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</si>
  <si>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</si>
  <si>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</si>
  <si>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</si>
  <si>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</si>
  <si>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</si>
  <si>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</si>
  <si>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</si>
  <si>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</si>
  <si>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</si>
  <si>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</si>
  <si>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</si>
  <si>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</si>
  <si>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</si>
  <si>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</si>
  <si>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</si>
  <si>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</si>
  <si>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</si>
  <si>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</si>
  <si>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д.1</t>
  </si>
  <si>
    <t>с.Чечеул, ул.Новая д.1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</si>
</sst>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132" zoomScale="80" zoomScaleNormal="80" workbookViewId="0">
      <selection activeCell="P138" sqref="P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51" t="s">
        <v>435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7" ht="64.5" customHeight="1">
      <c r="B2" s="251" t="s">
        <v>469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7" ht="18.75">
      <c r="B3" s="251" t="s">
        <v>446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2" t="s">
        <v>335</v>
      </c>
      <c r="C5" s="253"/>
      <c r="D5" s="254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6">
        <v>348.9</v>
      </c>
      <c r="P6" s="257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8">
        <v>32.03</v>
      </c>
      <c r="P9" s="259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36.299999999999997</v>
      </c>
      <c r="P10" s="243"/>
      <c r="Q10" s="119">
        <v>36.299999999999997</v>
      </c>
    </row>
    <row r="11" spans="1:17" s="51" customFormat="1" ht="38.25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7"/>
      <c r="P15" s="248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5" t="s">
        <v>433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</row>
    <row r="18" spans="1:17" s="4" customFormat="1" ht="62.25" customHeight="1">
      <c r="A18" s="249" t="s">
        <v>69</v>
      </c>
      <c r="B18" s="220" t="s">
        <v>70</v>
      </c>
      <c r="C18" s="215" t="s">
        <v>80</v>
      </c>
      <c r="D18" s="215" t="s">
        <v>81</v>
      </c>
      <c r="E18" s="260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50"/>
      <c r="B19" s="221"/>
      <c r="C19" s="216"/>
      <c r="D19" s="216"/>
      <c r="E19" s="261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103525.99963697119</v>
      </c>
      <c r="F20" s="164">
        <f t="shared" si="0"/>
        <v>31264.837819529919</v>
      </c>
      <c r="G20" s="164">
        <f t="shared" si="0"/>
        <v>2069.4913920012655</v>
      </c>
      <c r="H20" s="164">
        <f t="shared" si="0"/>
        <v>4205.6649392500003</v>
      </c>
      <c r="I20" s="164">
        <f t="shared" si="0"/>
        <v>5216.1710175454527</v>
      </c>
      <c r="J20" s="164">
        <f t="shared" si="0"/>
        <v>0</v>
      </c>
      <c r="K20" s="164">
        <f t="shared" si="0"/>
        <v>4251.3702971463117</v>
      </c>
      <c r="L20" s="164">
        <f t="shared" si="0"/>
        <v>0</v>
      </c>
      <c r="M20" s="164">
        <f t="shared" si="0"/>
        <v>150533.53510244412</v>
      </c>
      <c r="N20" s="164">
        <f t="shared" si="0"/>
        <v>150533.53510244415</v>
      </c>
      <c r="O20" s="164">
        <f t="shared" si="0"/>
        <v>150533.53510244415</v>
      </c>
      <c r="P20" s="164">
        <f t="shared" si="0"/>
        <v>35.954317164049904</v>
      </c>
      <c r="Q20" s="120">
        <f>O20/O6/12</f>
        <v>35.954317164049904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1993.0092206108332</v>
      </c>
      <c r="F21" s="173">
        <f t="shared" ref="F21:M21" si="1">F22+F32+F43+F50+F54</f>
        <v>601.88</v>
      </c>
      <c r="G21" s="173">
        <f t="shared" si="1"/>
        <v>41.180401750000001</v>
      </c>
      <c r="H21" s="173">
        <f t="shared" si="1"/>
        <v>242.43493924999999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2878.5045616108337</v>
      </c>
      <c r="N21" s="173">
        <f>N22+N32+N43+N50+N54</f>
        <v>2878.5045616108337</v>
      </c>
      <c r="O21" s="173">
        <f>O22+O32+O43+O50+O54</f>
        <v>2878.5045616108337</v>
      </c>
      <c r="P21" s="173">
        <f>P22+P32+P43+P50+P54</f>
        <v>0.6875190029642767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1323.4765382108333</v>
      </c>
      <c r="F22" s="180">
        <f t="shared" ref="F22:M22" si="2">SUM(F23:F31)</f>
        <v>399.69</v>
      </c>
      <c r="G22" s="180">
        <f t="shared" si="2"/>
        <v>0</v>
      </c>
      <c r="H22" s="180">
        <f t="shared" si="2"/>
        <v>242.43493924999999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1965.6014774608334</v>
      </c>
      <c r="N22" s="180">
        <f>SUM(N23:N31)</f>
        <v>1965.6014774608334</v>
      </c>
      <c r="O22" s="180">
        <f>SUM(O23:O31)</f>
        <v>1965.6014774608334</v>
      </c>
      <c r="P22" s="180">
        <f>SUM(P23:P31)</f>
        <v>0.46947584729646352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82.133609877499993</v>
      </c>
      <c r="F23" s="14">
        <f>'1.1.1. Осмотр несущ.констр.'!Q37</f>
        <v>24.8</v>
      </c>
      <c r="G23" s="12"/>
      <c r="H23" s="12"/>
      <c r="I23" s="14"/>
      <c r="J23" s="60"/>
      <c r="K23" s="23"/>
      <c r="L23" s="23"/>
      <c r="M23" s="24">
        <f t="shared" ref="M23:M31" si="3">SUM(E23:L23)</f>
        <v>106.93360987749999</v>
      </c>
      <c r="N23" s="23">
        <f>O23</f>
        <v>106.93360987749999</v>
      </c>
      <c r="O23" s="61">
        <f>'1.1.1. Осмотр несущ.констр.'!R37</f>
        <v>106.93360987749999</v>
      </c>
      <c r="P23" s="61">
        <f>O23/O6/12</f>
        <v>2.5540653930806345E-2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1241.3429283333332</v>
      </c>
      <c r="F25" s="14">
        <f>'1.1.1. Очистка подвала'!Q11</f>
        <v>374.89</v>
      </c>
      <c r="G25" s="12"/>
      <c r="H25" s="14">
        <f>'1.1.1. Очистка подвала'!R14</f>
        <v>242.43493924999999</v>
      </c>
      <c r="I25" s="14"/>
      <c r="J25" s="60"/>
      <c r="K25" s="23"/>
      <c r="L25" s="23"/>
      <c r="M25" s="24">
        <f t="shared" si="3"/>
        <v>1858.6678675833334</v>
      </c>
      <c r="N25" s="110">
        <f>'1.1.1. Очистка подвала'!R15</f>
        <v>1858.6678675833334</v>
      </c>
      <c r="O25" s="61">
        <f>N25</f>
        <v>1858.6678675833334</v>
      </c>
      <c r="P25" s="61">
        <f>O25/O6/12</f>
        <v>0.44393519336565718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0.1586101784178848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9.5166584742524138E-2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6.3443593675360663E-2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28.754593500000002</v>
      </c>
      <c r="F43" s="180">
        <f t="shared" ref="F43:M43" si="7">SUM(F44:F49)</f>
        <v>8.68</v>
      </c>
      <c r="G43" s="180">
        <f t="shared" si="7"/>
        <v>41.180401750000001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78.614995250000007</v>
      </c>
      <c r="N43" s="180">
        <f>SUM(N44:N49)</f>
        <v>78.614995250000007</v>
      </c>
      <c r="O43" s="180">
        <f>SUM(O44:O49)</f>
        <v>78.614995250000007</v>
      </c>
      <c r="P43" s="188">
        <f>SUM(P44:P49)</f>
        <v>1.8776869028852589E-2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28.754593500000002</v>
      </c>
      <c r="F44" s="14">
        <f>'1.1.3. Осмотр окон, дверей'!Q10</f>
        <v>8.68</v>
      </c>
      <c r="G44" s="12"/>
      <c r="H44" s="12"/>
      <c r="I44" s="14"/>
      <c r="J44" s="60"/>
      <c r="K44" s="23"/>
      <c r="L44" s="23"/>
      <c r="M44" s="24">
        <f t="shared" si="6"/>
        <v>37.434593500000005</v>
      </c>
      <c r="N44" s="23">
        <f>O44</f>
        <v>37.434593500000005</v>
      </c>
      <c r="O44" s="61">
        <f>'1.1.3. Осмотр окон, дверей'!R10</f>
        <v>37.434593500000005</v>
      </c>
      <c r="P44" s="61">
        <f>O44/O6/12</f>
        <v>8.9410990493933324E-3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41.180401750000001</v>
      </c>
      <c r="H48" s="12"/>
      <c r="I48" s="14"/>
      <c r="J48" s="60"/>
      <c r="K48" s="23"/>
      <c r="L48" s="23"/>
      <c r="M48" s="24">
        <f t="shared" si="6"/>
        <v>41.180401750000001</v>
      </c>
      <c r="N48" s="110">
        <f>O48</f>
        <v>41.180401750000001</v>
      </c>
      <c r="O48" s="14">
        <f>'1.1.3. Осмотр окон, дверей'!R16</f>
        <v>41.180401750000001</v>
      </c>
      <c r="P48" s="14">
        <f>O48/O6/12</f>
        <v>9.8357699794592544E-3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42.173868999999996</v>
      </c>
      <c r="F50" s="183">
        <f t="shared" ref="F50:M50" si="8">SUM(F51:F53)</f>
        <v>12.74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54.913868999999998</v>
      </c>
      <c r="N50" s="183">
        <f>SUM(N51:N53)</f>
        <v>54.913868999999998</v>
      </c>
      <c r="O50" s="183">
        <f>SUM(O51:O53)</f>
        <v>54.913868999999998</v>
      </c>
      <c r="P50" s="183">
        <f>SUM(P51:P53)</f>
        <v>1.3115952278589854E-2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42.173868999999996</v>
      </c>
      <c r="F51" s="14">
        <f>'1.1.4. Осмотр внут.отделки'!Q11</f>
        <v>12.74</v>
      </c>
      <c r="G51" s="12"/>
      <c r="H51" s="12"/>
      <c r="I51" s="14"/>
      <c r="J51" s="60"/>
      <c r="K51" s="23"/>
      <c r="L51" s="23"/>
      <c r="M51" s="24">
        <f t="shared" si="6"/>
        <v>54.913868999999998</v>
      </c>
      <c r="N51" s="23">
        <f>O51</f>
        <v>54.913868999999998</v>
      </c>
      <c r="O51" s="23">
        <f>'1.1.4. Осмотр внут.отделки'!R11</f>
        <v>54.913868999999998</v>
      </c>
      <c r="P51" s="23">
        <f>O51/O6/12</f>
        <v>1.3115952278589854E-2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88.565124900000015</v>
      </c>
      <c r="F54" s="180">
        <f t="shared" ref="F54:M54" si="9">SUM(F55:F57)</f>
        <v>26.74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115.30512490000001</v>
      </c>
      <c r="N54" s="180">
        <f>SUM(N55:N57)</f>
        <v>115.30512490000001</v>
      </c>
      <c r="O54" s="184">
        <f>SUM(O55:O57)</f>
        <v>115.30512490000001</v>
      </c>
      <c r="P54" s="184">
        <f>SUM(P55:P57)</f>
        <v>2.7540155942485909E-2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7">
        <f>O55</f>
        <v>115.30512490000001</v>
      </c>
      <c r="O55" s="217">
        <f>'1.1.5. Вентиляция'!R26</f>
        <v>115.30512490000001</v>
      </c>
      <c r="P55" s="217">
        <f>O55/O6/12</f>
        <v>2.7540155942485909E-2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44.282562450000007</v>
      </c>
      <c r="F56" s="14">
        <f>'1.1.5. Вентиляция'!Q16</f>
        <v>13.37</v>
      </c>
      <c r="G56" s="12"/>
      <c r="H56" s="12"/>
      <c r="I56" s="14"/>
      <c r="J56" s="60"/>
      <c r="K56" s="23"/>
      <c r="L56" s="23"/>
      <c r="M56" s="24">
        <f t="shared" ref="M56:M57" si="10">SUM(E56:L56)</f>
        <v>57.652562450000005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44.282562450000007</v>
      </c>
      <c r="F57" s="14">
        <f>'1.1.5. Вентиляция'!Q22</f>
        <v>13.37</v>
      </c>
      <c r="G57" s="12"/>
      <c r="H57" s="12"/>
      <c r="I57" s="14"/>
      <c r="J57" s="60"/>
      <c r="K57" s="23"/>
      <c r="L57" s="23"/>
      <c r="M57" s="24">
        <f t="shared" si="10"/>
        <v>57.652562450000005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26367.000993453665</v>
      </c>
      <c r="F58" s="173">
        <f t="shared" ref="F58:M58" si="11">F59+F68+F76+F92</f>
        <v>7962.8290138121065</v>
      </c>
      <c r="G58" s="173">
        <f t="shared" si="11"/>
        <v>1057.1199999999999</v>
      </c>
      <c r="H58" s="173">
        <f t="shared" si="11"/>
        <v>3963.23</v>
      </c>
      <c r="I58" s="173">
        <f t="shared" si="11"/>
        <v>0</v>
      </c>
      <c r="J58" s="173">
        <f t="shared" si="11"/>
        <v>0</v>
      </c>
      <c r="K58" s="173">
        <f t="shared" si="11"/>
        <v>937.13236652518322</v>
      </c>
      <c r="L58" s="173">
        <f t="shared" si="11"/>
        <v>0</v>
      </c>
      <c r="M58" s="173">
        <f t="shared" si="11"/>
        <v>40287.312373790955</v>
      </c>
      <c r="N58" s="174">
        <f>N59+N68+N76+N92</f>
        <v>40287.312373790948</v>
      </c>
      <c r="O58" s="173">
        <f>O59+O68+O76+O92</f>
        <v>40287.312373790948</v>
      </c>
      <c r="P58" s="173">
        <f>P59+P68+P76+P92</f>
        <v>9.6224592466301111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2436.8736000000004</v>
      </c>
      <c r="F59" s="180">
        <f t="shared" ref="F59:M59" si="12">SUM(F60:F67)</f>
        <v>735.93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3172.8036000000002</v>
      </c>
      <c r="N59" s="185">
        <f>SUM(N60:N67)</f>
        <v>3172.8036000000002</v>
      </c>
      <c r="O59" s="180">
        <f>SUM(O60:O67)</f>
        <v>3172.8036000000002</v>
      </c>
      <c r="P59" s="180">
        <f>SUM(P60:P66)</f>
        <v>0.75781112066494694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145.05199999999999</v>
      </c>
      <c r="F60" s="14">
        <f>'1.2.1. Осмотр ХВС'!Q9</f>
        <v>43.81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188.86199999999999</v>
      </c>
      <c r="N60" s="14">
        <f>O60</f>
        <v>188.86199999999999</v>
      </c>
      <c r="O60" s="14">
        <f>'1.2.1. Осмотр ХВС'!R9</f>
        <v>188.86199999999999</v>
      </c>
      <c r="P60" s="14">
        <f>O60/O6/12</f>
        <v>4.5108913728862138E-2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870.31200000000013</v>
      </c>
      <c r="F61" s="14">
        <f>'1.2.1. Осмотр ХВС'!Q15</f>
        <v>262.83</v>
      </c>
      <c r="G61" s="5"/>
      <c r="H61" s="12"/>
      <c r="I61" s="14"/>
      <c r="J61" s="12"/>
      <c r="K61" s="23"/>
      <c r="L61" s="23"/>
      <c r="M61" s="24">
        <f t="shared" si="6"/>
        <v>1133.1420000000001</v>
      </c>
      <c r="N61" s="14">
        <f>O61</f>
        <v>1133.1420000000001</v>
      </c>
      <c r="O61" s="14">
        <f>'1.2.1. Осмотр ХВС'!R15</f>
        <v>1133.1420000000001</v>
      </c>
      <c r="P61" s="14">
        <f>O61/O6/12</f>
        <v>0.27064631699627401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0.32477653577911531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0.11727935416069551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189.33456244999999</v>
      </c>
      <c r="F68" s="180">
        <f t="shared" ref="F68:M68" si="14">SUM(F69:F75)</f>
        <v>57.18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246.51456245</v>
      </c>
      <c r="N68" s="185">
        <f>SUM(N69:N75)</f>
        <v>246.51456245</v>
      </c>
      <c r="O68" s="185">
        <f>SUM(O69:O75)</f>
        <v>246.51456245</v>
      </c>
      <c r="P68" s="185">
        <f>SUM(P69:P75)</f>
        <v>5.8878991700105091E-2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145.05199999999999</v>
      </c>
      <c r="F69" s="14">
        <f>'1.2.2. Осмотр ВО'!Q9</f>
        <v>43.81</v>
      </c>
      <c r="G69" s="12"/>
      <c r="H69" s="12"/>
      <c r="I69" s="14"/>
      <c r="J69" s="60"/>
      <c r="K69" s="23"/>
      <c r="L69" s="23"/>
      <c r="M69" s="24">
        <f t="shared" si="6"/>
        <v>188.86199999999999</v>
      </c>
      <c r="N69" s="23">
        <f>O69</f>
        <v>188.86199999999999</v>
      </c>
      <c r="O69" s="61">
        <f>'1.2.2. Осмотр ВО'!R9</f>
        <v>188.86199999999999</v>
      </c>
      <c r="P69" s="61">
        <f>O69/O6/12</f>
        <v>4.5108913728862138E-2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44.282562450000007</v>
      </c>
      <c r="F70" s="14">
        <f>'1.2.2. Осмотр ВО'!Q15</f>
        <v>13.37</v>
      </c>
      <c r="G70" s="12"/>
      <c r="H70" s="12"/>
      <c r="I70" s="14"/>
      <c r="J70" s="60"/>
      <c r="K70" s="23"/>
      <c r="L70" s="23"/>
      <c r="M70" s="24">
        <f t="shared" si="6"/>
        <v>57.652562450000005</v>
      </c>
      <c r="N70" s="110">
        <f>O70</f>
        <v>57.652562450000005</v>
      </c>
      <c r="O70" s="61">
        <f>'1.2.2. Осмотр ВО'!R15</f>
        <v>57.652562450000005</v>
      </c>
      <c r="P70" s="61">
        <f>O70/O6/12</f>
        <v>1.3770077971242954E-2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12110.4655005</v>
      </c>
      <c r="F76" s="180">
        <f t="shared" ref="F76:P76" si="15">SUM(F77:F91)</f>
        <v>3657.3601599999997</v>
      </c>
      <c r="G76" s="180">
        <f t="shared" si="15"/>
        <v>597.04</v>
      </c>
      <c r="H76" s="180">
        <f t="shared" si="15"/>
        <v>3963.23</v>
      </c>
      <c r="I76" s="180">
        <f t="shared" si="15"/>
        <v>0</v>
      </c>
      <c r="J76" s="180">
        <f t="shared" si="15"/>
        <v>0</v>
      </c>
      <c r="K76" s="180">
        <f t="shared" si="15"/>
        <v>355.61599999999999</v>
      </c>
      <c r="L76" s="180">
        <f t="shared" si="15"/>
        <v>0</v>
      </c>
      <c r="M76" s="180">
        <f t="shared" si="15"/>
        <v>20683.711660500001</v>
      </c>
      <c r="N76" s="180">
        <f t="shared" si="15"/>
        <v>20683.711660500001</v>
      </c>
      <c r="O76" s="180">
        <f t="shared" si="15"/>
        <v>20683.711660500001</v>
      </c>
      <c r="P76" s="180">
        <f t="shared" si="15"/>
        <v>4.9402196571367147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105.4346725</v>
      </c>
      <c r="F77" s="14">
        <f>'1.2.3. ЦО тех осмотры'!Q9</f>
        <v>31.84</v>
      </c>
      <c r="G77" s="12"/>
      <c r="H77" s="12"/>
      <c r="I77" s="14"/>
      <c r="J77" s="60"/>
      <c r="K77" s="23"/>
      <c r="L77" s="23"/>
      <c r="M77" s="24">
        <f>SUM(E77:L77)</f>
        <v>137.27467250000001</v>
      </c>
      <c r="N77" s="23">
        <f>O77</f>
        <v>137.27467250000001</v>
      </c>
      <c r="O77" s="61">
        <f>'1.2.3. ЦО тех осмотры'!R9</f>
        <v>137.27467250000001</v>
      </c>
      <c r="P77" s="61">
        <f>O77/O6/12</f>
        <v>3.2787492237508362E-2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506.08642799999996</v>
      </c>
      <c r="F78" s="14">
        <f>'1.2.3. ЦО тех осмотры'!Q16</f>
        <v>152.84</v>
      </c>
      <c r="G78" s="12"/>
      <c r="H78" s="12"/>
      <c r="I78" s="14"/>
      <c r="J78" s="60"/>
      <c r="K78" s="23"/>
      <c r="L78" s="23"/>
      <c r="M78" s="24">
        <f t="shared" si="6"/>
        <v>658.92642799999999</v>
      </c>
      <c r="N78" s="110">
        <f t="shared" ref="N78:N86" si="16">O78</f>
        <v>658.92642799999999</v>
      </c>
      <c r="O78" s="61">
        <f>'1.2.3. ЦО тех осмотры'!R16</f>
        <v>658.92642799999999</v>
      </c>
      <c r="P78" s="61">
        <f>O78/O6/12</f>
        <v>0.15738187350721314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0.45107958345275628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8.5704786471768421E-2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1778.08</v>
      </c>
      <c r="F85" s="14">
        <f>'1.2.3. ЦО опрессовка'!H13</f>
        <v>536.98015999999996</v>
      </c>
      <c r="G85" s="12"/>
      <c r="H85" s="14">
        <f>'1.2.3. ЦО опрессовка'!H14</f>
        <v>3963.23</v>
      </c>
      <c r="I85" s="14">
        <f>'1.2.3. ЦО опрессовка'!H17</f>
        <v>0</v>
      </c>
      <c r="J85" s="60"/>
      <c r="K85" s="23">
        <f>'1.2.3. ЦО опрессовка'!H16</f>
        <v>355.61599999999999</v>
      </c>
      <c r="L85" s="23"/>
      <c r="M85" s="24">
        <f t="shared" si="6"/>
        <v>6633.9061600000005</v>
      </c>
      <c r="N85" s="110">
        <f t="shared" si="16"/>
        <v>6633.9061600000005</v>
      </c>
      <c r="O85" s="61">
        <f>'1.2.3. ЦО опрессовка'!H18</f>
        <v>6633.9061600000005</v>
      </c>
      <c r="P85" s="61">
        <f>O85/O6/12</f>
        <v>1.5844812649278686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7658.7456000000002</v>
      </c>
      <c r="F86" s="14">
        <f>'1.2.3. ЦО тех осмотры'!Q34</f>
        <v>2312.94</v>
      </c>
      <c r="G86" s="12"/>
      <c r="H86" s="12"/>
      <c r="I86" s="14"/>
      <c r="J86" s="60"/>
      <c r="K86" s="23"/>
      <c r="L86" s="23"/>
      <c r="M86" s="24">
        <f t="shared" si="6"/>
        <v>9971.6856000000007</v>
      </c>
      <c r="N86" s="110">
        <f t="shared" si="16"/>
        <v>9971.6856000000007</v>
      </c>
      <c r="O86" s="61">
        <f>'1.2.3. ЦО тех осмотры'!R34</f>
        <v>9971.6856000000007</v>
      </c>
      <c r="P86" s="61">
        <f>O86/O6/12</f>
        <v>2.38169618801949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597.04</v>
      </c>
      <c r="H91" s="12"/>
      <c r="I91" s="14"/>
      <c r="J91" s="60"/>
      <c r="K91" s="123"/>
      <c r="L91" s="123"/>
      <c r="M91" s="24">
        <f>SUM(E91:L91)</f>
        <v>1034.51</v>
      </c>
      <c r="N91" s="124">
        <f>'1.2.3. Замена труб отопления'!R13</f>
        <v>1034.51</v>
      </c>
      <c r="O91" s="124">
        <f>N91</f>
        <v>1034.51</v>
      </c>
      <c r="P91" s="124">
        <f>N91/O6/12</f>
        <v>0.24708846852011082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11630.327330503664</v>
      </c>
      <c r="F92" s="180">
        <f t="shared" ref="F92:M92" si="17">SUM(F93:F98)</f>
        <v>3512.3588538121066</v>
      </c>
      <c r="G92" s="180">
        <f t="shared" si="17"/>
        <v>460.08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581.51636652518323</v>
      </c>
      <c r="L92" s="180">
        <f t="shared" si="17"/>
        <v>0</v>
      </c>
      <c r="M92" s="180">
        <f t="shared" si="17"/>
        <v>16184.282550840955</v>
      </c>
      <c r="N92" s="185">
        <f>SUM(N93:N98)</f>
        <v>16184.282550840951</v>
      </c>
      <c r="O92" s="185">
        <f>SUM(O93:O98)</f>
        <v>16184.282550840951</v>
      </c>
      <c r="P92" s="185">
        <f>SUM(P93:P98)</f>
        <v>3.8655494771283445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11630.327330503664</v>
      </c>
      <c r="F93" s="14">
        <f>'1.2.4. Электрооборудование'!E8</f>
        <v>3512.3588538121066</v>
      </c>
      <c r="G93" s="12"/>
      <c r="H93" s="12"/>
      <c r="I93" s="14"/>
      <c r="J93" s="60"/>
      <c r="K93" s="23">
        <f>'1.2.4. Электрооборудование'!E9</f>
        <v>581.51636652518323</v>
      </c>
      <c r="L93" s="23"/>
      <c r="M93" s="24">
        <f t="shared" ref="M93:M135" si="18">SUM(E93:L93)</f>
        <v>15724.202550840955</v>
      </c>
      <c r="N93" s="23">
        <f>O93</f>
        <v>15724.202550840952</v>
      </c>
      <c r="O93" s="61">
        <f>'1.2.4. Электрооборудование'!G13</f>
        <v>15724.202550840952</v>
      </c>
      <c r="P93" s="61">
        <f>O93/O6/12</f>
        <v>3.7556612570079664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460.08</v>
      </c>
      <c r="H94" s="12"/>
      <c r="I94" s="14"/>
      <c r="J94" s="60"/>
      <c r="K94" s="23"/>
      <c r="L94" s="23"/>
      <c r="M94" s="24">
        <f t="shared" si="18"/>
        <v>460.08</v>
      </c>
      <c r="N94" s="23">
        <f>O94</f>
        <v>460.08</v>
      </c>
      <c r="O94" s="61">
        <f>'1.2.4. Электрооборудование'!G14</f>
        <v>460.08</v>
      </c>
      <c r="P94" s="61">
        <f>O94/O6/12</f>
        <v>0.10988822012037834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54194.537137798747</v>
      </c>
      <c r="F99" s="173">
        <f t="shared" ref="F99:M99" si="19">F100+F107+F117</f>
        <v>16366.75021561522</v>
      </c>
      <c r="G99" s="173">
        <f t="shared" si="19"/>
        <v>971.19099025126548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168.52008785493794</v>
      </c>
      <c r="L99" s="173">
        <f t="shared" si="19"/>
        <v>0</v>
      </c>
      <c r="M99" s="173">
        <f t="shared" si="19"/>
        <v>71700.998431520173</v>
      </c>
      <c r="N99" s="174">
        <f>N100+N107+N117</f>
        <v>71700.998431520187</v>
      </c>
      <c r="O99" s="174">
        <f>O100+O107+O117</f>
        <v>71700.998431520187</v>
      </c>
      <c r="P99" s="174">
        <f>P100+P107+P117</f>
        <v>17.125489259463119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26648.007452618192</v>
      </c>
      <c r="F100" s="180">
        <f t="shared" ref="F100:M100" si="20">SUM(F101:F106)</f>
        <v>8047.6982506906934</v>
      </c>
      <c r="G100" s="180">
        <f t="shared" si="20"/>
        <v>315.94547359102984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47.391821038654477</v>
      </c>
      <c r="L100" s="180">
        <f t="shared" si="20"/>
        <v>0</v>
      </c>
      <c r="M100" s="180">
        <f t="shared" si="20"/>
        <v>35059.042997938574</v>
      </c>
      <c r="N100" s="184">
        <f>SUM(N101:N106)</f>
        <v>35059.042997938574</v>
      </c>
      <c r="O100" s="184">
        <f>SUM(O101:O106)</f>
        <v>35059.042997938574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26648.007452618192</v>
      </c>
      <c r="F101" s="217">
        <f>'1.3.1. Уборка МОП'!F8</f>
        <v>8047.6982506906934</v>
      </c>
      <c r="G101" s="217">
        <f>'1.3.1. Уборка МОП'!F9</f>
        <v>315.94547359102984</v>
      </c>
      <c r="H101" s="12"/>
      <c r="I101" s="14"/>
      <c r="J101" s="60"/>
      <c r="K101" s="217">
        <f>'1.3.1. Уборка МОП'!F10</f>
        <v>47.391821038654477</v>
      </c>
      <c r="L101" s="23"/>
      <c r="M101" s="24">
        <f t="shared" si="18"/>
        <v>35059.042997938574</v>
      </c>
      <c r="N101" s="217">
        <f>O101</f>
        <v>35059.042997938574</v>
      </c>
      <c r="O101" s="217">
        <f>'1.3.1. Уборка МОП'!H15</f>
        <v>35059.042997938574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27546.529685180554</v>
      </c>
      <c r="F107" s="180">
        <f t="shared" ref="F107:M107" si="21">SUM(F108:F116)</f>
        <v>8319.0519649245271</v>
      </c>
      <c r="G107" s="180">
        <f t="shared" si="21"/>
        <v>655.24551666023558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121.12826681628346</v>
      </c>
      <c r="L107" s="180">
        <f t="shared" si="21"/>
        <v>0</v>
      </c>
      <c r="M107" s="180">
        <f t="shared" si="21"/>
        <v>36641.955433581599</v>
      </c>
      <c r="N107" s="180">
        <f>N108+N115</f>
        <v>36641.955433581606</v>
      </c>
      <c r="O107" s="180">
        <f>O108+O115</f>
        <v>36641.955433581606</v>
      </c>
      <c r="P107" s="180">
        <f>P108+P115</f>
        <v>8.7517806997185463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26648.007452618192</v>
      </c>
      <c r="F108" s="217">
        <f>'1.3.2.Уборка зем.участка'!F8</f>
        <v>8047.6982506906934</v>
      </c>
      <c r="G108" s="217">
        <f>'1.3.2.Уборка зем.участка'!F9</f>
        <v>426.83112348775444</v>
      </c>
      <c r="H108" s="12"/>
      <c r="I108" s="14"/>
      <c r="J108" s="60"/>
      <c r="K108" s="217">
        <f>'1.3.2.Уборка зем.участка'!F10</f>
        <v>64.024668523163172</v>
      </c>
      <c r="L108" s="23"/>
      <c r="M108" s="24">
        <f t="shared" si="18"/>
        <v>35186.561495319802</v>
      </c>
      <c r="N108" s="217">
        <f>O108</f>
        <v>35186.561495319809</v>
      </c>
      <c r="O108" s="217">
        <f>'1.3.2.Уборка зем.участка'!H15</f>
        <v>35186.561495319809</v>
      </c>
      <c r="P108" s="217">
        <f>O108/O6/12</f>
        <v>8.4041658295881856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898.52223256236232</v>
      </c>
      <c r="F115" s="14">
        <f>'1.3.2. Скос травы'!H8</f>
        <v>271.35371423383344</v>
      </c>
      <c r="G115" s="14">
        <f>'1.3.2. Скос травы'!H9</f>
        <v>228.41439317248111</v>
      </c>
      <c r="H115" s="12"/>
      <c r="I115" s="14"/>
      <c r="J115" s="60"/>
      <c r="K115" s="23">
        <f>'1.3.2. Скос травы'!H10</f>
        <v>57.103598293120278</v>
      </c>
      <c r="L115" s="23"/>
      <c r="M115" s="24">
        <f t="shared" si="18"/>
        <v>1455.3939382617973</v>
      </c>
      <c r="N115" s="23">
        <f>'1.3.2. Скос травы'!J15</f>
        <v>1455.3939382617973</v>
      </c>
      <c r="O115" s="61">
        <f>'1.3.2. Скос травы'!J15</f>
        <v>1455.3939382617973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20971.452285107931</v>
      </c>
      <c r="F134" s="173">
        <f t="shared" ref="F134:M134" si="26">F135</f>
        <v>6333.378590102594</v>
      </c>
      <c r="G134" s="173">
        <f t="shared" si="26"/>
        <v>0</v>
      </c>
      <c r="H134" s="173">
        <f t="shared" si="26"/>
        <v>0</v>
      </c>
      <c r="I134" s="173">
        <f t="shared" si="26"/>
        <v>5216.1710175454527</v>
      </c>
      <c r="J134" s="173">
        <f t="shared" si="26"/>
        <v>0</v>
      </c>
      <c r="K134" s="173">
        <f t="shared" si="26"/>
        <v>3145.7178427661902</v>
      </c>
      <c r="L134" s="173">
        <f t="shared" si="26"/>
        <v>0</v>
      </c>
      <c r="M134" s="173">
        <f t="shared" si="26"/>
        <v>35666.719735522172</v>
      </c>
      <c r="N134" s="174">
        <f>N135</f>
        <v>35666.719735522165</v>
      </c>
      <c r="O134" s="174">
        <f>O135</f>
        <v>35666.719735522165</v>
      </c>
      <c r="P134" s="174">
        <f>P135</f>
        <v>8.5188496549923958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20971.452285107931</v>
      </c>
      <c r="F135" s="14">
        <f>'1.5. АДС'!H12</f>
        <v>6333.378590102594</v>
      </c>
      <c r="G135" s="14"/>
      <c r="H135" s="14"/>
      <c r="I135" s="14">
        <f>'1.5. АДС'!H13</f>
        <v>5216.1710175454527</v>
      </c>
      <c r="J135" s="23"/>
      <c r="K135" s="23">
        <f>'1.5. АДС'!H14</f>
        <v>3145.7178427661902</v>
      </c>
      <c r="L135" s="23"/>
      <c r="M135" s="24">
        <f t="shared" si="18"/>
        <v>35666.719735522172</v>
      </c>
      <c r="N135" s="14">
        <f>O135</f>
        <v>35666.719735522165</v>
      </c>
      <c r="O135" s="61">
        <f>'1.5. АДС'!J18</f>
        <v>35666.719735522165</v>
      </c>
      <c r="P135" s="61">
        <f>O135/O6/12</f>
        <v>8.5188496549923958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30.927189095943888</v>
      </c>
      <c r="F136" s="167">
        <f>F137</f>
        <v>9.3400111069750551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972.43708996300245</v>
      </c>
      <c r="J136" s="167">
        <f t="shared" si="27"/>
        <v>0</v>
      </c>
      <c r="K136" s="167">
        <f t="shared" si="27"/>
        <v>437.11491079737613</v>
      </c>
      <c r="L136" s="167">
        <f t="shared" si="27"/>
        <v>0</v>
      </c>
      <c r="M136" s="167">
        <f t="shared" si="27"/>
        <v>1449.8192009632976</v>
      </c>
      <c r="N136" s="168">
        <f>N137</f>
        <v>1449.82</v>
      </c>
      <c r="O136" s="168">
        <f>O137</f>
        <v>1449.82</v>
      </c>
      <c r="P136" s="168">
        <f>P137</f>
        <v>0.3462835578484762</v>
      </c>
      <c r="Q136" s="120">
        <f>O136/O6/12</f>
        <v>0.3462835578484762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30.927189095943888</v>
      </c>
      <c r="F137" s="14">
        <f>'2. Управление'!E12</f>
        <v>9.3400111069750551</v>
      </c>
      <c r="G137" s="14"/>
      <c r="H137" s="14"/>
      <c r="I137" s="14">
        <f>'2. Управление'!E13</f>
        <v>972.43708996300245</v>
      </c>
      <c r="J137" s="23"/>
      <c r="K137" s="23">
        <f>'2. Управление'!E14</f>
        <v>437.11491079737613</v>
      </c>
      <c r="L137" s="23"/>
      <c r="M137" s="24">
        <f>SUM(E137:L137)</f>
        <v>1449.8192009632976</v>
      </c>
      <c r="N137" s="23">
        <f>O137</f>
        <v>1449.82</v>
      </c>
      <c r="O137" s="61">
        <f>'2. Управление'!G18</f>
        <v>1449.82</v>
      </c>
      <c r="P137" s="61">
        <f>O137/O6/12</f>
        <v>0.3462835578484762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103556.92682606714</v>
      </c>
      <c r="F138" s="53">
        <f t="shared" si="28"/>
        <v>31274.177830636894</v>
      </c>
      <c r="G138" s="53">
        <f t="shared" si="28"/>
        <v>2069.4913920012655</v>
      </c>
      <c r="H138" s="53">
        <f t="shared" si="28"/>
        <v>4205.6649392500003</v>
      </c>
      <c r="I138" s="53">
        <f t="shared" si="28"/>
        <v>6188.6081075084549</v>
      </c>
      <c r="J138" s="53">
        <f t="shared" si="28"/>
        <v>0</v>
      </c>
      <c r="K138" s="53">
        <f t="shared" si="28"/>
        <v>4688.4852079436878</v>
      </c>
      <c r="L138" s="53">
        <f t="shared" si="28"/>
        <v>0</v>
      </c>
      <c r="M138" s="53">
        <f t="shared" si="28"/>
        <v>151983.35430340742</v>
      </c>
      <c r="N138" s="53">
        <f>N20+N136</f>
        <v>151983.35510244415</v>
      </c>
      <c r="O138" s="53">
        <f>O20+O136</f>
        <v>151983.35510244415</v>
      </c>
      <c r="P138" s="53">
        <f>O138/B139/12</f>
        <v>36.300600721898384</v>
      </c>
      <c r="Q138" s="120">
        <v>36.299999999999997</v>
      </c>
    </row>
    <row r="139" spans="1:17" hidden="1">
      <c r="A139" s="64"/>
      <c r="B139" s="189">
        <f>O6</f>
        <v>348.9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23" workbookViewId="0">
      <selection activeCell="H14" sqref="H14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49.5" customHeight="1">
      <c r="B2" s="274" t="s">
        <v>444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23.2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41.25" customHeight="1">
      <c r="B5" s="275" t="s">
        <v>218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0.5" customHeight="1">
      <c r="B6" s="276" t="s">
        <v>287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348.9</v>
      </c>
      <c r="I8" s="158">
        <f>G8*H8/12</f>
        <v>0.29075000000000001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105.4346725</v>
      </c>
      <c r="Q8" s="8">
        <f>ROUND(P8*30.2/100,2)</f>
        <v>31.84</v>
      </c>
      <c r="R8" s="8">
        <f>P8+Q8</f>
        <v>137.27467250000001</v>
      </c>
    </row>
    <row r="9" spans="1:20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105.4346725</v>
      </c>
      <c r="Q9" s="19">
        <f>Q8</f>
        <v>31.84</v>
      </c>
      <c r="R9" s="19">
        <f>R8</f>
        <v>137.27467250000001</v>
      </c>
    </row>
    <row r="10" spans="1:20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20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20" s="21" customFormat="1" ht="38.25" customHeight="1">
      <c r="B12" s="269" t="s">
        <v>231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20" ht="42.75" customHeight="1">
      <c r="B13" s="284" t="s">
        <v>288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</row>
    <row r="14" spans="1:20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20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348.9</v>
      </c>
      <c r="I15" s="9">
        <f>G15*H15</f>
        <v>1.3956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506.08642799999996</v>
      </c>
      <c r="Q15" s="8">
        <f>ROUND(P15*30.2/100,2)</f>
        <v>152.84</v>
      </c>
      <c r="R15" s="8">
        <f>P15+Q15</f>
        <v>658.92642799999999</v>
      </c>
      <c r="T15" s="28">
        <v>348.9</v>
      </c>
    </row>
    <row r="16" spans="1:20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506.08642799999996</v>
      </c>
      <c r="Q16" s="19">
        <f>Q15</f>
        <v>152.84</v>
      </c>
      <c r="R16" s="19">
        <f>R15</f>
        <v>658.92642799999999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71" t="s">
        <v>233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20" ht="56.25" customHeight="1">
      <c r="B19" s="285" t="s">
        <v>234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70" t="s">
        <v>240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70" t="s">
        <v>418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128</v>
      </c>
      <c r="I33" s="9">
        <f>G33*H33</f>
        <v>21.12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7658.7456000000002</v>
      </c>
      <c r="Q33" s="8">
        <f>ROUND(P33*30.2/100,2)</f>
        <v>2312.94</v>
      </c>
      <c r="R33" s="8">
        <f>P33+Q33</f>
        <v>9971.6856000000007</v>
      </c>
      <c r="T33" s="159">
        <v>128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7658.7456000000002</v>
      </c>
      <c r="Q34" s="19">
        <f>Q33</f>
        <v>2312.94</v>
      </c>
      <c r="R34" s="19">
        <f>R33</f>
        <v>9971.6856000000007</v>
      </c>
    </row>
    <row r="35" spans="1:20" ht="26.25" customHeight="1"/>
    <row r="36" spans="1:20" s="28" customFormat="1" ht="32.25" customHeight="1">
      <c r="A36" s="108">
        <v>1</v>
      </c>
      <c r="B36" s="277" t="s">
        <v>221</v>
      </c>
      <c r="C36" s="27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9996.3855005000005</v>
      </c>
      <c r="Q36" s="92">
        <f t="shared" ref="Q36" si="0">Q9+Q16+Q22+Q28+Q34</f>
        <v>3018.91</v>
      </c>
      <c r="R36" s="92">
        <f>R9+R16+R22+R28+R34</f>
        <v>13015.2955005</v>
      </c>
    </row>
    <row r="37" spans="1:20" ht="36.75" customHeight="1">
      <c r="A37" s="108">
        <v>2</v>
      </c>
      <c r="B37" s="279" t="s">
        <v>359</v>
      </c>
      <c r="C37" s="280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6" t="s">
        <v>360</v>
      </c>
      <c r="C38" s="267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9996.3855005000005</v>
      </c>
      <c r="Q38" s="133">
        <f t="shared" ref="Q38:R38" si="1">Q36+Q37</f>
        <v>3018.91</v>
      </c>
      <c r="R38" s="133">
        <f t="shared" si="1"/>
        <v>13015.2955005</v>
      </c>
    </row>
    <row r="39" spans="1:20" ht="38.25" customHeight="1">
      <c r="B39" s="268" t="s">
        <v>461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9" workbookViewId="0">
      <selection activeCell="I15" sqref="I15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342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407</v>
      </c>
      <c r="C2" s="274"/>
      <c r="D2" s="274"/>
      <c r="E2" s="274"/>
      <c r="F2" s="274"/>
      <c r="G2" s="274"/>
      <c r="H2" s="274"/>
    </row>
    <row r="3" spans="1:12" ht="26.2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</row>
    <row r="4" spans="1:12" ht="18.75" customHeight="1">
      <c r="B4" s="274" t="s">
        <v>451</v>
      </c>
      <c r="C4" s="274"/>
      <c r="D4" s="274"/>
      <c r="E4" s="274"/>
      <c r="F4" s="274"/>
      <c r="G4" s="274"/>
      <c r="H4" s="274"/>
    </row>
    <row r="5" spans="1:12" ht="63" customHeight="1">
      <c r="B5" s="287" t="s">
        <v>361</v>
      </c>
      <c r="C5" s="287"/>
      <c r="D5" s="287"/>
      <c r="E5" s="287"/>
      <c r="F5" s="287"/>
      <c r="G5" s="287"/>
      <c r="H5" s="287"/>
    </row>
    <row r="6" spans="1:12" ht="90" customHeight="1">
      <c r="B6" s="288" t="s">
        <v>237</v>
      </c>
      <c r="C6" s="288"/>
      <c r="D6" s="288"/>
      <c r="E6" s="288"/>
      <c r="F6" s="288"/>
      <c r="G6" s="288"/>
      <c r="H6" s="288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1778.08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1</v>
      </c>
      <c r="E9" s="9">
        <v>329.66</v>
      </c>
      <c r="F9" s="44">
        <v>164.8</v>
      </c>
      <c r="G9" s="46">
        <v>30787</v>
      </c>
      <c r="H9" s="8">
        <f>ROUND(D9*E9,2)</f>
        <v>329.66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1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362.63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1</v>
      </c>
      <c r="E11" s="9">
        <v>398.98</v>
      </c>
      <c r="F11" s="44">
        <f>F9</f>
        <v>164.8</v>
      </c>
      <c r="G11" s="46">
        <v>30787</v>
      </c>
      <c r="H11" s="8">
        <f t="shared" si="0"/>
        <v>398.98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536.98015999999996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1">
        <v>1</v>
      </c>
      <c r="E14" s="9">
        <v>3963.23</v>
      </c>
      <c r="F14" s="44"/>
      <c r="G14" s="44"/>
      <c r="H14" s="8">
        <f>D14*E14</f>
        <v>3963.23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355.61599999999999</v>
      </c>
      <c r="I16" s="100">
        <v>20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6633.9061600000005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8" t="s">
        <v>462</v>
      </c>
      <c r="C20" s="268"/>
      <c r="D20" s="268"/>
      <c r="E20" s="268"/>
      <c r="F20" s="268"/>
      <c r="G20" s="268"/>
      <c r="H20" s="268"/>
    </row>
    <row r="21" spans="1:12" ht="15">
      <c r="B21" s="286"/>
      <c r="C21" s="286"/>
      <c r="D21" s="286"/>
      <c r="E21" s="286"/>
      <c r="F21" s="286"/>
      <c r="G21" s="286"/>
      <c r="H21" s="286"/>
    </row>
    <row r="22" spans="1:12" ht="15">
      <c r="B22" s="286"/>
      <c r="C22" s="286"/>
      <c r="D22" s="286"/>
      <c r="E22" s="286"/>
      <c r="F22" s="286"/>
      <c r="G22" s="286"/>
      <c r="H22" s="286"/>
    </row>
    <row r="23" spans="1:12" ht="15">
      <c r="B23" s="286"/>
      <c r="C23" s="286"/>
      <c r="D23" s="286"/>
      <c r="E23" s="286"/>
      <c r="F23" s="286"/>
      <c r="G23" s="286"/>
      <c r="H23" s="286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8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15.75">
      <c r="B2" s="274" t="s">
        <v>445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15.75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9.2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70" t="s">
        <v>414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128</v>
      </c>
      <c r="I8" s="9">
        <f>G8*H8</f>
        <v>21.12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128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7" t="s">
        <v>221</v>
      </c>
      <c r="C11" s="278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9" t="s">
        <v>428</v>
      </c>
      <c r="C12" s="290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597.04</v>
      </c>
    </row>
    <row r="13" spans="1:20" ht="24" customHeight="1">
      <c r="A13" s="134"/>
      <c r="B13" s="266" t="s">
        <v>360</v>
      </c>
      <c r="C13" s="267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1034.51</v>
      </c>
    </row>
    <row r="14" spans="1:20" ht="49.5" customHeight="1">
      <c r="B14" s="268" t="s">
        <v>463</v>
      </c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5" sqref="G15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3" t="s">
        <v>339</v>
      </c>
      <c r="C1" s="273"/>
      <c r="D1" s="273"/>
      <c r="E1" s="273"/>
      <c r="F1" s="273"/>
      <c r="G1" s="273"/>
    </row>
    <row r="2" spans="1:13" ht="58.5" customHeight="1">
      <c r="B2" s="274" t="s">
        <v>408</v>
      </c>
      <c r="C2" s="274"/>
      <c r="D2" s="274"/>
      <c r="E2" s="274"/>
      <c r="F2" s="274"/>
      <c r="G2" s="274"/>
    </row>
    <row r="3" spans="1:13" ht="32.25" customHeight="1">
      <c r="B3" s="274" t="s">
        <v>451</v>
      </c>
      <c r="C3" s="274"/>
      <c r="D3" s="274"/>
      <c r="E3" s="274"/>
      <c r="F3" s="274"/>
      <c r="G3" s="274"/>
    </row>
    <row r="4" spans="1:13" ht="91.5" customHeight="1">
      <c r="B4" s="288" t="s">
        <v>0</v>
      </c>
      <c r="C4" s="288"/>
      <c r="D4" s="288"/>
      <c r="E4" s="288"/>
      <c r="F4" s="288"/>
      <c r="G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5" t="s">
        <v>400</v>
      </c>
      <c r="F5" s="252" t="s">
        <v>5</v>
      </c>
      <c r="G5" s="254"/>
    </row>
    <row r="6" spans="1:13" s="4" customFormat="1" ht="36.75" customHeight="1">
      <c r="A6" s="292"/>
      <c r="B6" s="221"/>
      <c r="C6" s="221"/>
      <c r="D6" s="294"/>
      <c r="E6" s="296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11630.327330503664</v>
      </c>
      <c r="F7" s="14">
        <v>48953.599999999999</v>
      </c>
      <c r="G7" s="8">
        <f>F7*12</f>
        <v>587443.19999999995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3512.3588538121066</v>
      </c>
      <c r="F8" s="14">
        <f>F7*30.2/100</f>
        <v>14783.9872</v>
      </c>
      <c r="G8" s="8">
        <f>G7*D8/100</f>
        <v>177407.84639999998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581.51636652518323</v>
      </c>
      <c r="F9" s="23">
        <f>F7*H9/100</f>
        <v>2447.6799999999998</v>
      </c>
      <c r="G9" s="69">
        <f>G7*H9/100</f>
        <v>29372.16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66185.267199999987</v>
      </c>
      <c r="G10" s="24">
        <f>SUM(G7:G9)</f>
        <v>794223.20639999991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3.7556612570079664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348.9</v>
      </c>
      <c r="E13" s="153">
        <f>E7+E8+E9</f>
        <v>15724.202550840955</v>
      </c>
      <c r="F13" s="24">
        <f>D12*D13</f>
        <v>1310.3502125700793</v>
      </c>
      <c r="G13" s="19">
        <f>F13*12</f>
        <v>15724.202550840952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460.08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16184.282550840951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8" t="s">
        <v>464</v>
      </c>
      <c r="C17" s="268"/>
      <c r="D17" s="268"/>
      <c r="E17" s="268"/>
      <c r="F17" s="268"/>
      <c r="G17" s="268"/>
    </row>
    <row r="18" spans="2:7" ht="15">
      <c r="B18" s="286"/>
      <c r="C18" s="286"/>
      <c r="D18" s="286"/>
      <c r="E18" s="286"/>
      <c r="F18" s="286"/>
      <c r="G18" s="286"/>
    </row>
    <row r="19" spans="2:7" ht="15">
      <c r="B19" s="286"/>
      <c r="C19" s="286"/>
      <c r="D19" s="286"/>
      <c r="E19" s="286"/>
      <c r="F19" s="286"/>
      <c r="G19" s="286"/>
    </row>
    <row r="20" spans="2:7" ht="15">
      <c r="B20" s="286"/>
      <c r="C20" s="286"/>
      <c r="D20" s="286"/>
      <c r="E20" s="286"/>
      <c r="F20" s="286"/>
      <c r="G20" s="286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3" t="s">
        <v>344</v>
      </c>
      <c r="C1" s="273"/>
      <c r="D1" s="273"/>
      <c r="E1" s="273"/>
      <c r="F1" s="273"/>
      <c r="G1" s="273"/>
      <c r="H1" s="273"/>
    </row>
    <row r="2" spans="1:15" ht="58.5" customHeight="1">
      <c r="B2" s="274" t="s">
        <v>466</v>
      </c>
      <c r="C2" s="274"/>
      <c r="D2" s="274"/>
      <c r="E2" s="274"/>
      <c r="F2" s="274"/>
      <c r="G2" s="274"/>
      <c r="H2" s="274"/>
    </row>
    <row r="3" spans="1:15" ht="32.25" customHeight="1">
      <c r="B3" s="274" t="s">
        <v>451</v>
      </c>
      <c r="C3" s="274"/>
      <c r="D3" s="274"/>
      <c r="E3" s="274"/>
      <c r="F3" s="274"/>
      <c r="G3" s="274"/>
      <c r="H3" s="274"/>
    </row>
    <row r="4" spans="1:15" ht="91.5" customHeight="1">
      <c r="B4" s="288" t="s">
        <v>61</v>
      </c>
      <c r="C4" s="288"/>
      <c r="D4" s="288"/>
      <c r="E4" s="288"/>
      <c r="F4" s="288"/>
      <c r="G4" s="288"/>
      <c r="H4" s="288"/>
    </row>
    <row r="5" spans="1:15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5" t="s">
        <v>400</v>
      </c>
      <c r="G5" s="252" t="s">
        <v>5</v>
      </c>
      <c r="H5" s="254"/>
    </row>
    <row r="6" spans="1:15" s="4" customFormat="1" ht="36.75" customHeight="1">
      <c r="A6" s="292"/>
      <c r="B6" s="221"/>
      <c r="C6" s="221"/>
      <c r="D6" s="294"/>
      <c r="E6" s="298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26648.007452618192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8047.6982506906934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315.94547359102984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47.391821038654477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348.9</v>
      </c>
      <c r="E15" s="201"/>
      <c r="F15" s="207">
        <f>F7+F8+F9+F10</f>
        <v>35059.042997938574</v>
      </c>
      <c r="G15" s="133">
        <f>D14*D15</f>
        <v>2921.5869164948813</v>
      </c>
      <c r="H15" s="133">
        <f>G15*12</f>
        <v>35059.042997938574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8" t="s">
        <v>465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3" t="s">
        <v>345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409</v>
      </c>
      <c r="C2" s="274"/>
      <c r="D2" s="274"/>
      <c r="E2" s="274"/>
      <c r="F2" s="274"/>
      <c r="G2" s="274"/>
      <c r="H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</row>
    <row r="4" spans="1:12" ht="81" customHeight="1">
      <c r="B4" s="299" t="s">
        <v>62</v>
      </c>
      <c r="C4" s="288"/>
      <c r="D4" s="288"/>
      <c r="E4" s="288"/>
      <c r="F4" s="288"/>
      <c r="G4" s="288"/>
      <c r="H4" s="288"/>
    </row>
    <row r="5" spans="1:12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7" t="s">
        <v>400</v>
      </c>
      <c r="G5" s="252" t="s">
        <v>248</v>
      </c>
      <c r="H5" s="254"/>
    </row>
    <row r="6" spans="1:12" s="4" customFormat="1" ht="36.75" customHeight="1">
      <c r="A6" s="292"/>
      <c r="B6" s="221"/>
      <c r="C6" s="221"/>
      <c r="D6" s="294"/>
      <c r="E6" s="298"/>
      <c r="F6" s="298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26648.007452618192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8047.6982506906934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426.83112348775444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64.024668523163172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348.9</v>
      </c>
      <c r="E15" s="201"/>
      <c r="F15" s="207">
        <f>F7+F8+F9+F10</f>
        <v>35186.561495319802</v>
      </c>
      <c r="G15" s="133">
        <f>D14*D15</f>
        <v>2932.2134579433173</v>
      </c>
      <c r="H15" s="133">
        <f>G15*12</f>
        <v>35186.561495319809</v>
      </c>
      <c r="I15" s="147">
        <f>F15-H15</f>
        <v>0</v>
      </c>
      <c r="J15" s="97"/>
      <c r="K15" s="97"/>
      <c r="L15" s="97"/>
    </row>
    <row r="16" spans="1:12" ht="49.5" customHeight="1">
      <c r="B16" s="268" t="s">
        <v>464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11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3" t="s">
        <v>345</v>
      </c>
      <c r="C1" s="273"/>
      <c r="D1" s="273"/>
      <c r="E1" s="273"/>
      <c r="F1" s="273"/>
      <c r="G1" s="273"/>
      <c r="H1" s="273"/>
      <c r="I1" s="273"/>
      <c r="J1" s="273"/>
    </row>
    <row r="2" spans="1:14" ht="58.5" customHeight="1">
      <c r="B2" s="274" t="s">
        <v>410</v>
      </c>
      <c r="C2" s="274"/>
      <c r="D2" s="274"/>
      <c r="E2" s="274"/>
      <c r="F2" s="274"/>
      <c r="G2" s="274"/>
      <c r="H2" s="274"/>
      <c r="I2" s="274"/>
      <c r="J2" s="274"/>
    </row>
    <row r="3" spans="1:14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4" ht="50.25" customHeight="1">
      <c r="B4" s="299" t="s">
        <v>305</v>
      </c>
      <c r="C4" s="288"/>
      <c r="D4" s="288"/>
      <c r="E4" s="288"/>
      <c r="F4" s="288"/>
      <c r="G4" s="288"/>
      <c r="H4" s="288"/>
      <c r="I4" s="288"/>
      <c r="J4" s="288"/>
    </row>
    <row r="5" spans="1:14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413</v>
      </c>
      <c r="G5" s="300" t="s">
        <v>44</v>
      </c>
      <c r="H5" s="302" t="s">
        <v>400</v>
      </c>
      <c r="I5" s="252" t="s">
        <v>248</v>
      </c>
      <c r="J5" s="254"/>
    </row>
    <row r="6" spans="1:14" s="4" customFormat="1" ht="36.75" customHeight="1">
      <c r="A6" s="292"/>
      <c r="B6" s="221"/>
      <c r="C6" s="221"/>
      <c r="D6" s="294"/>
      <c r="E6" s="216"/>
      <c r="F6" s="301"/>
      <c r="G6" s="301"/>
      <c r="H6" s="303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898.52223256236232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271.35371423383344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228.41439317248111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57.103598293120278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348.9</v>
      </c>
      <c r="E15" s="108"/>
      <c r="F15" s="108"/>
      <c r="G15" s="201"/>
      <c r="H15" s="207">
        <f>H7+H8+H9+H10</f>
        <v>1455.3939382617973</v>
      </c>
      <c r="I15" s="133">
        <f>D14*D15</f>
        <v>121.28282818848311</v>
      </c>
      <c r="J15" s="133">
        <f>I15*12</f>
        <v>1455.3939382617973</v>
      </c>
      <c r="K15" s="147">
        <f>H15-J15</f>
        <v>0</v>
      </c>
      <c r="L15" s="97"/>
      <c r="M15" s="97"/>
      <c r="N15" s="97"/>
    </row>
    <row r="16" spans="1:14" ht="54" customHeight="1">
      <c r="B16" s="268" t="s">
        <v>454</v>
      </c>
      <c r="C16" s="268"/>
      <c r="D16" s="268"/>
      <c r="E16" s="268"/>
      <c r="F16" s="268"/>
      <c r="G16" s="268"/>
      <c r="H16" s="268"/>
      <c r="I16" s="268"/>
      <c r="J16" s="268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340</v>
      </c>
      <c r="C1" s="273"/>
      <c r="D1" s="273"/>
      <c r="E1" s="273"/>
      <c r="F1" s="273"/>
      <c r="G1" s="273"/>
      <c r="H1" s="273"/>
      <c r="I1" s="273"/>
      <c r="J1" s="273"/>
    </row>
    <row r="2" spans="1:12" ht="39" customHeight="1">
      <c r="B2" s="274" t="s">
        <v>411</v>
      </c>
      <c r="C2" s="274"/>
      <c r="D2" s="274"/>
      <c r="E2" s="274"/>
      <c r="F2" s="274"/>
      <c r="G2" s="274"/>
      <c r="H2" s="274"/>
      <c r="I2" s="274"/>
      <c r="J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2" ht="65.25" customHeight="1">
      <c r="B4" s="299" t="s">
        <v>27</v>
      </c>
      <c r="C4" s="299"/>
      <c r="D4" s="299"/>
      <c r="E4" s="299"/>
      <c r="F4" s="299"/>
      <c r="G4" s="299"/>
      <c r="H4" s="299"/>
      <c r="I4" s="299"/>
      <c r="J4" s="299"/>
    </row>
    <row r="5" spans="1:12" ht="32.450000000000003" customHeight="1">
      <c r="A5" s="304"/>
      <c r="B5" s="220" t="s">
        <v>28</v>
      </c>
      <c r="C5" s="220" t="s">
        <v>3</v>
      </c>
      <c r="D5" s="215" t="s">
        <v>4</v>
      </c>
      <c r="E5" s="215" t="s">
        <v>30</v>
      </c>
      <c r="F5" s="306" t="s">
        <v>467</v>
      </c>
      <c r="G5" s="306" t="s">
        <v>44</v>
      </c>
      <c r="H5" s="302" t="s">
        <v>400</v>
      </c>
      <c r="I5" s="252" t="s">
        <v>5</v>
      </c>
      <c r="J5" s="254"/>
    </row>
    <row r="6" spans="1:12" s="4" customFormat="1" ht="35.450000000000003" customHeight="1">
      <c r="A6" s="305"/>
      <c r="B6" s="221"/>
      <c r="C6" s="221"/>
      <c r="D6" s="216"/>
      <c r="E6" s="216"/>
      <c r="F6" s="307"/>
      <c r="G6" s="307"/>
      <c r="H6" s="303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20971.452285107931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6333.378590102594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5216.1710175454527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3145.7178427661902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348.9</v>
      </c>
      <c r="E18" s="202"/>
      <c r="F18" s="205"/>
      <c r="G18" s="205"/>
      <c r="H18" s="209">
        <f>H7+H12+H13+H14</f>
        <v>35666.719735522172</v>
      </c>
      <c r="I18" s="202">
        <f>D17*D18</f>
        <v>2972.2266446268472</v>
      </c>
      <c r="J18" s="202">
        <f>I18*12</f>
        <v>35666.719735522165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8" t="s">
        <v>453</v>
      </c>
      <c r="C20" s="268"/>
      <c r="D20" s="268"/>
      <c r="E20" s="268"/>
      <c r="F20" s="268"/>
      <c r="G20" s="268"/>
      <c r="H20" s="268"/>
      <c r="I20" s="268"/>
      <c r="J20" s="268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3" t="s">
        <v>343</v>
      </c>
      <c r="C1" s="273"/>
      <c r="D1" s="273"/>
      <c r="E1" s="273"/>
      <c r="F1" s="273"/>
      <c r="G1" s="273"/>
    </row>
    <row r="2" spans="1:12" ht="39" customHeight="1">
      <c r="B2" s="274" t="s">
        <v>412</v>
      </c>
      <c r="C2" s="274"/>
      <c r="D2" s="274"/>
      <c r="E2" s="274"/>
      <c r="F2" s="274"/>
      <c r="G2" s="274"/>
    </row>
    <row r="3" spans="1:12" ht="29.25" customHeight="1">
      <c r="B3" s="274" t="s">
        <v>451</v>
      </c>
      <c r="C3" s="274"/>
      <c r="D3" s="274"/>
      <c r="E3" s="274"/>
      <c r="F3" s="274"/>
      <c r="G3" s="274"/>
    </row>
    <row r="4" spans="1:12" ht="153" customHeight="1">
      <c r="B4" s="299" t="s">
        <v>50</v>
      </c>
      <c r="C4" s="299"/>
      <c r="D4" s="299"/>
      <c r="E4" s="299"/>
      <c r="F4" s="299"/>
      <c r="G4" s="299"/>
    </row>
    <row r="5" spans="1:12" ht="30" customHeight="1">
      <c r="A5" s="304"/>
      <c r="B5" s="220" t="s">
        <v>28</v>
      </c>
      <c r="C5" s="308" t="s">
        <v>3</v>
      </c>
      <c r="D5" s="215" t="s">
        <v>4</v>
      </c>
      <c r="E5" s="295" t="s">
        <v>402</v>
      </c>
      <c r="F5" s="252" t="s">
        <v>5</v>
      </c>
      <c r="G5" s="254"/>
    </row>
    <row r="6" spans="1:12" s="4" customFormat="1" ht="39" customHeight="1">
      <c r="A6" s="305"/>
      <c r="B6" s="221"/>
      <c r="C6" s="309"/>
      <c r="D6" s="216"/>
      <c r="E6" s="296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30.927189095943888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9.3400111069750551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972.43708996300245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437.11491079737613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348.9</v>
      </c>
      <c r="E18" s="211">
        <f>E11+E12+E13+E14</f>
        <v>1449.8192009632976</v>
      </c>
      <c r="F18" s="202">
        <f>G18/12</f>
        <v>120.81833333333333</v>
      </c>
      <c r="G18" s="202">
        <f>ROUND(G15/D16*D18,2)</f>
        <v>1449.82</v>
      </c>
      <c r="H18" s="147">
        <f>E18-G18</f>
        <v>-7.9903670234671154E-4</v>
      </c>
      <c r="I18" s="27"/>
      <c r="J18" s="28"/>
      <c r="K18" s="28"/>
      <c r="L18" s="28"/>
    </row>
    <row r="19" spans="1:12" ht="59.25" customHeight="1">
      <c r="B19" s="268" t="s">
        <v>468</v>
      </c>
      <c r="C19" s="268"/>
      <c r="D19" s="268"/>
      <c r="E19" s="268"/>
      <c r="F19" s="268"/>
      <c r="G19" s="268"/>
    </row>
    <row r="20" spans="1:12" ht="15">
      <c r="B20" s="286"/>
      <c r="C20" s="286"/>
      <c r="D20" s="286"/>
      <c r="E20" s="286"/>
      <c r="F20" s="286"/>
      <c r="G20" s="286"/>
    </row>
    <row r="21" spans="1:12" ht="15">
      <c r="B21" s="286"/>
      <c r="C21" s="286"/>
      <c r="D21" s="286"/>
      <c r="E21" s="286"/>
      <c r="F21" s="286"/>
      <c r="G21" s="286"/>
    </row>
    <row r="22" spans="1:12" ht="15">
      <c r="B22" s="286"/>
      <c r="C22" s="286"/>
      <c r="D22" s="286"/>
      <c r="E22" s="286"/>
      <c r="F22" s="286"/>
      <c r="G22" s="286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3" t="s">
        <v>345</v>
      </c>
      <c r="C1" s="273"/>
      <c r="D1" s="273"/>
      <c r="E1" s="273"/>
      <c r="F1" s="273"/>
      <c r="G1" s="273"/>
      <c r="H1" s="273"/>
      <c r="I1" s="273"/>
    </row>
    <row r="2" spans="1:13" ht="58.5" customHeight="1">
      <c r="B2" s="274" t="s">
        <v>301</v>
      </c>
      <c r="C2" s="274"/>
      <c r="D2" s="274"/>
      <c r="E2" s="274"/>
      <c r="F2" s="274"/>
      <c r="G2" s="274"/>
      <c r="H2" s="274"/>
      <c r="I2" s="274"/>
    </row>
    <row r="3" spans="1:13" ht="25.5" customHeight="1">
      <c r="B3" s="274" t="s">
        <v>22</v>
      </c>
      <c r="C3" s="274"/>
      <c r="D3" s="274"/>
      <c r="E3" s="274"/>
      <c r="F3" s="274"/>
      <c r="G3" s="274"/>
      <c r="H3" s="274"/>
      <c r="I3" s="274"/>
    </row>
    <row r="4" spans="1:13" ht="50.25" customHeight="1">
      <c r="B4" s="299" t="s">
        <v>305</v>
      </c>
      <c r="C4" s="288"/>
      <c r="D4" s="288"/>
      <c r="E4" s="288"/>
      <c r="F4" s="288"/>
      <c r="G4" s="288"/>
      <c r="H4" s="288"/>
      <c r="I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45</v>
      </c>
      <c r="G5" s="300" t="s">
        <v>44</v>
      </c>
      <c r="H5" s="252" t="s">
        <v>248</v>
      </c>
      <c r="I5" s="254"/>
    </row>
    <row r="6" spans="1:13" s="4" customFormat="1" ht="36.75" customHeight="1">
      <c r="A6" s="292"/>
      <c r="B6" s="221"/>
      <c r="C6" s="221"/>
      <c r="D6" s="294"/>
      <c r="E6" s="216"/>
      <c r="F6" s="301"/>
      <c r="G6" s="301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348.9</v>
      </c>
      <c r="E15" s="108"/>
      <c r="F15" s="108"/>
      <c r="G15" s="104"/>
      <c r="H15" s="93">
        <f>D14*D15</f>
        <v>119.77673690796877</v>
      </c>
      <c r="I15" s="93">
        <f>H15*12</f>
        <v>1437.3208428956252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5"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58.5" customHeight="1">
      <c r="B2" s="274" t="s">
        <v>436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3.25" customHeight="1">
      <c r="B3" s="274" t="s">
        <v>470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41.25" customHeight="1">
      <c r="B5" s="275" t="s">
        <v>249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25.15" customHeight="1">
      <c r="B6" s="276" t="s">
        <v>250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348.9</v>
      </c>
      <c r="I8" s="9">
        <f>G8*H8</f>
        <v>0.136071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49.343426729999997</v>
      </c>
      <c r="Q8" s="8">
        <f>ROUND(P8*30.2/100,2)</f>
        <v>14.9</v>
      </c>
      <c r="R8" s="8">
        <f>P8+Q8</f>
        <v>64.243426729999996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49.343426729999997</v>
      </c>
      <c r="Q9" s="19">
        <f>Q8</f>
        <v>14.9</v>
      </c>
      <c r="R9" s="19">
        <f>R8</f>
        <v>64.243426729999996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9" t="s">
        <v>252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18" ht="38.25" customHeight="1">
      <c r="B13" s="270" t="s">
        <v>253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348.9</v>
      </c>
      <c r="I15" s="157">
        <f>G15*H15/12</f>
        <v>9.0423249999999997E-2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32.790183147499995</v>
      </c>
      <c r="Q15" s="8">
        <f>ROUND(P15*30.2/100,2)</f>
        <v>9.9</v>
      </c>
      <c r="R15" s="8">
        <f>P15+Q15</f>
        <v>42.690183147499994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32.790183147499995</v>
      </c>
      <c r="Q16" s="19">
        <f>Q15</f>
        <v>9.9</v>
      </c>
      <c r="R16" s="19">
        <f>R15</f>
        <v>42.690183147499994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71" t="s">
        <v>255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18" ht="38.25" customHeight="1">
      <c r="B19" s="272" t="s">
        <v>256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70" t="s">
        <v>256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70" t="s">
        <v>261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82.133609877499993</v>
      </c>
      <c r="Q37" s="133">
        <f t="shared" si="0"/>
        <v>24.8</v>
      </c>
      <c r="R37" s="133">
        <f>R9+R16+R22+R28+R34</f>
        <v>106.93360987749999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70" t="s">
        <v>261</v>
      </c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70" t="s">
        <v>308</v>
      </c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2" t="s">
        <v>221</v>
      </c>
      <c r="C50" s="26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82.133609877499993</v>
      </c>
      <c r="Q50" s="92">
        <f t="shared" ref="Q50:R50" si="1">Q9+Q16+Q22+Q28+Q34+Q42+Q48</f>
        <v>24.8</v>
      </c>
      <c r="R50" s="92">
        <f t="shared" si="1"/>
        <v>106.93360987749999</v>
      </c>
    </row>
    <row r="51" spans="1:18" ht="37.5" customHeight="1">
      <c r="A51" s="108">
        <v>2</v>
      </c>
      <c r="B51" s="264" t="s">
        <v>359</v>
      </c>
      <c r="C51" s="265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6" t="s">
        <v>360</v>
      </c>
      <c r="C52" s="267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82.133609877499993</v>
      </c>
      <c r="Q52" s="133">
        <f t="shared" ref="Q52:R52" si="2">Q50+Q51</f>
        <v>24.8</v>
      </c>
      <c r="R52" s="133">
        <f t="shared" si="2"/>
        <v>106.93360987749999</v>
      </c>
    </row>
    <row r="53" spans="1:18" ht="50.25" customHeight="1">
      <c r="B53" s="268" t="s">
        <v>452</v>
      </c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9" workbookViewId="0">
      <selection activeCell="I10" sqref="I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44.25" customHeight="1">
      <c r="B2" s="274" t="s">
        <v>437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24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70" t="s">
        <v>431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216.2</v>
      </c>
      <c r="I10" s="8">
        <f>G10*H10/12/2</f>
        <v>3.4231666666666665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1241.3429283333332</v>
      </c>
      <c r="Q10" s="8">
        <f>ROUND(P10*30.2/100,2)</f>
        <v>374.89</v>
      </c>
      <c r="R10" s="8">
        <f>P10+Q10</f>
        <v>1616.2329283333333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1241.3429283333332</v>
      </c>
      <c r="Q11" s="19">
        <f>Q10</f>
        <v>374.89</v>
      </c>
      <c r="R11" s="19">
        <f>R10</f>
        <v>1616.2329283333333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7" t="s">
        <v>221</v>
      </c>
      <c r="C13" s="278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1241.3429283333332</v>
      </c>
      <c r="Q13" s="92">
        <f t="shared" ref="Q13:R13" si="0">Q11</f>
        <v>374.89</v>
      </c>
      <c r="R13" s="92">
        <f t="shared" si="0"/>
        <v>1616.2329283333333</v>
      </c>
    </row>
    <row r="14" spans="1:20" ht="50.25" customHeight="1">
      <c r="A14" s="108">
        <v>2</v>
      </c>
      <c r="B14" s="279" t="s">
        <v>430</v>
      </c>
      <c r="C14" s="28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242.43493924999999</v>
      </c>
      <c r="S14" s="54">
        <v>15</v>
      </c>
      <c r="T14" s="54" t="s">
        <v>19</v>
      </c>
    </row>
    <row r="15" spans="1:20" s="21" customFormat="1" ht="32.25" customHeight="1">
      <c r="A15" s="108"/>
      <c r="B15" s="266" t="s">
        <v>360</v>
      </c>
      <c r="C15" s="267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1241.3429283333332</v>
      </c>
      <c r="Q15" s="133">
        <f t="shared" ref="Q15:R15" si="1">Q13+Q14</f>
        <v>374.89</v>
      </c>
      <c r="R15" s="133">
        <f t="shared" si="1"/>
        <v>1858.6678675833334</v>
      </c>
    </row>
    <row r="16" spans="1:20" ht="50.25" customHeight="1">
      <c r="B16" s="268" t="s">
        <v>453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438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70" t="s">
        <v>265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70" t="s">
        <v>309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70" t="s">
        <v>312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68" t="s">
        <v>454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6"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27.75" customHeight="1">
      <c r="B2" s="274" t="s">
        <v>439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70" t="s">
        <v>263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348.9</v>
      </c>
      <c r="I9" s="9">
        <f>G9*H9/12</f>
        <v>8.7224999999999997E-2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28.754593500000002</v>
      </c>
      <c r="Q9" s="8">
        <f>ROUND(P9*30.2/100,2)</f>
        <v>8.68</v>
      </c>
      <c r="R9" s="8">
        <f>P9+Q9</f>
        <v>37.434593500000005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28.754593500000002</v>
      </c>
      <c r="Q10" s="19">
        <f>Q9</f>
        <v>8.68</v>
      </c>
      <c r="R10" s="19">
        <f>R9</f>
        <v>37.434593500000005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348.9</v>
      </c>
      <c r="I15" s="9">
        <f>G15*H15/12</f>
        <v>8.7224999999999997E-2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31.630401749999997</v>
      </c>
      <c r="Q15" s="8">
        <f>ROUND(P15*30.2/100,2)</f>
        <v>9.5500000000000007</v>
      </c>
      <c r="R15" s="8">
        <f>P15+Q15</f>
        <v>41.180401750000001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31.630401749999997</v>
      </c>
      <c r="Q16" s="19">
        <f>Q15</f>
        <v>9.5500000000000007</v>
      </c>
      <c r="R16" s="19">
        <f>R15</f>
        <v>41.180401750000001</v>
      </c>
    </row>
    <row r="17" spans="1:18" ht="28.5" customHeight="1"/>
    <row r="18" spans="1:18" ht="41.25" customHeight="1">
      <c r="A18" s="108">
        <v>1</v>
      </c>
      <c r="B18" s="277" t="s">
        <v>221</v>
      </c>
      <c r="C18" s="27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60.384995250000003</v>
      </c>
      <c r="Q18" s="92">
        <f t="shared" ref="Q18:R18" si="0">Q10+Q16</f>
        <v>18.23</v>
      </c>
      <c r="R18" s="92">
        <f t="shared" si="0"/>
        <v>78.614995250000007</v>
      </c>
    </row>
    <row r="19" spans="1:18" ht="36.75" customHeight="1">
      <c r="A19" s="108">
        <v>2</v>
      </c>
      <c r="B19" s="279" t="s">
        <v>359</v>
      </c>
      <c r="C19" s="280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6" t="s">
        <v>360</v>
      </c>
      <c r="C20" s="267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60.384995250000003</v>
      </c>
      <c r="Q20" s="133">
        <f t="shared" ref="Q20:R20" si="1">Q18+Q19</f>
        <v>18.23</v>
      </c>
      <c r="R20" s="133">
        <f t="shared" si="1"/>
        <v>78.614995250000007</v>
      </c>
    </row>
    <row r="21" spans="1:18" ht="44.25" customHeight="1">
      <c r="B21" s="268" t="s">
        <v>455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440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.7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456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70" t="s">
        <v>317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348.9</v>
      </c>
      <c r="I10" s="158">
        <f>G10*H10/12</f>
        <v>0.1163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42.173868999999996</v>
      </c>
      <c r="Q10" s="8">
        <f>ROUND(P10*30.2/100,2)</f>
        <v>12.74</v>
      </c>
      <c r="R10" s="8">
        <f>P10+Q10</f>
        <v>54.913868999999998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42.173868999999996</v>
      </c>
      <c r="Q11" s="19">
        <f>Q10</f>
        <v>12.74</v>
      </c>
      <c r="R11" s="19">
        <f>R10</f>
        <v>54.913868999999998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7" t="s">
        <v>221</v>
      </c>
      <c r="C13" s="278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42.173868999999996</v>
      </c>
      <c r="Q13" s="92">
        <f t="shared" ref="Q13:R13" si="0">Q11</f>
        <v>12.74</v>
      </c>
      <c r="R13" s="92">
        <f t="shared" si="0"/>
        <v>54.913868999999998</v>
      </c>
    </row>
    <row r="14" spans="1:18" ht="36.75" customHeight="1">
      <c r="A14" s="108">
        <v>2</v>
      </c>
      <c r="B14" s="279" t="s">
        <v>359</v>
      </c>
      <c r="C14" s="280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6" t="s">
        <v>360</v>
      </c>
      <c r="C15" s="267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42.173868999999996</v>
      </c>
      <c r="Q15" s="133">
        <f t="shared" ref="Q15:R15" si="1">Q13+Q14</f>
        <v>12.74</v>
      </c>
      <c r="R15" s="133">
        <f t="shared" si="1"/>
        <v>54.913868999999998</v>
      </c>
    </row>
    <row r="16" spans="1:18" ht="42" customHeight="1">
      <c r="B16" s="268" t="s">
        <v>457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24" workbookViewId="0">
      <selection activeCell="H8" sqref="H8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37.15" customHeight="1">
      <c r="B2" s="274" t="s">
        <v>441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27" customHeight="1">
      <c r="B5" s="275" t="s">
        <v>269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36" customHeight="1">
      <c r="B6" s="276" t="s">
        <v>271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81" t="s">
        <v>270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</row>
    <row r="13" spans="1:18" ht="32.450000000000003" customHeight="1">
      <c r="B13" s="270" t="s">
        <v>272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348.9</v>
      </c>
      <c r="I15" s="9">
        <f>G15*H15/12</f>
        <v>0.12211500000000002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44.282562450000007</v>
      </c>
      <c r="Q15" s="8">
        <f>ROUND(P15*30.2/100,2)</f>
        <v>13.37</v>
      </c>
      <c r="R15" s="8">
        <f>P15+Q15</f>
        <v>57.652562450000005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44.282562450000007</v>
      </c>
      <c r="Q16" s="19">
        <f>Q15</f>
        <v>13.37</v>
      </c>
      <c r="R16" s="19">
        <f>R15</f>
        <v>57.652562450000005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2" t="s">
        <v>273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</row>
    <row r="19" spans="1:18" ht="24.6" customHeight="1">
      <c r="B19" s="283" t="s">
        <v>274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348.9</v>
      </c>
      <c r="I21" s="9">
        <f>G21*H21/12</f>
        <v>0.12211500000000002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44.282562450000007</v>
      </c>
      <c r="Q21" s="8">
        <f>ROUND(P21*30.2/100,2)</f>
        <v>13.37</v>
      </c>
      <c r="R21" s="8">
        <f>P21+Q21</f>
        <v>57.652562450000005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44.282562450000007</v>
      </c>
      <c r="Q22" s="19">
        <f>Q21</f>
        <v>13.37</v>
      </c>
      <c r="R22" s="19">
        <f>R21</f>
        <v>57.652562450000005</v>
      </c>
    </row>
    <row r="23" spans="1:18" ht="30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2" customFormat="1" ht="30" customHeight="1">
      <c r="A24" s="108">
        <v>1</v>
      </c>
      <c r="B24" s="277" t="s">
        <v>221</v>
      </c>
      <c r="C24" s="278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88.565124900000015</v>
      </c>
      <c r="Q24" s="92">
        <f t="shared" ref="Q24:R24" si="0">Q9+Q16+Q22</f>
        <v>26.74</v>
      </c>
      <c r="R24" s="92">
        <f t="shared" si="0"/>
        <v>115.30512490000001</v>
      </c>
    </row>
    <row r="25" spans="1:18" s="22" customFormat="1" ht="31.5" customHeight="1">
      <c r="A25" s="108">
        <v>2</v>
      </c>
      <c r="B25" s="279" t="s">
        <v>359</v>
      </c>
      <c r="C25" s="28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6" t="s">
        <v>360</v>
      </c>
      <c r="C26" s="267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88.565124900000015</v>
      </c>
      <c r="Q26" s="133">
        <f t="shared" ref="Q26:R26" si="1">Q24+Q25</f>
        <v>26.74</v>
      </c>
      <c r="R26" s="133">
        <f t="shared" si="1"/>
        <v>115.30512490000001</v>
      </c>
    </row>
    <row r="27" spans="1:18" s="22" customFormat="1" ht="44.25" customHeight="1">
      <c r="B27" s="268" t="s">
        <v>458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H8" sqref="H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9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320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377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373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2</v>
      </c>
      <c r="I14" s="9">
        <f>G14*H14</f>
        <v>2.4000000000000004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870.31200000000013</v>
      </c>
      <c r="Q14" s="8">
        <f>ROUND(P14*30.2/100,2)</f>
        <v>262.83</v>
      </c>
      <c r="R14" s="8">
        <f>P14+Q14</f>
        <v>1133.1420000000001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870.31200000000013</v>
      </c>
      <c r="Q15" s="19">
        <f>Q14</f>
        <v>262.83</v>
      </c>
      <c r="R15" s="19">
        <f>R14</f>
        <v>1133.1420000000001</v>
      </c>
    </row>
    <row r="16" spans="1:20" ht="15"/>
    <row r="17" spans="1:20" ht="27" customHeight="1">
      <c r="B17" s="275" t="s">
        <v>378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0" ht="42.75" customHeight="1">
      <c r="B18" s="276" t="s">
        <v>379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75" t="s">
        <v>382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</row>
    <row r="24" spans="1:20" ht="42.75" customHeight="1">
      <c r="B24" s="276" t="s">
        <v>383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7" t="s">
        <v>221</v>
      </c>
      <c r="C29" s="278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2436.8736000000004</v>
      </c>
      <c r="Q29" s="92">
        <f t="shared" ref="Q29:R29" si="0">Q9+Q15+Q21+Q27</f>
        <v>735.93</v>
      </c>
      <c r="R29" s="92">
        <f t="shared" si="0"/>
        <v>3172.8036000000002</v>
      </c>
    </row>
    <row r="30" spans="1:20" s="28" customFormat="1" ht="43.5" customHeight="1">
      <c r="A30" s="108">
        <v>2</v>
      </c>
      <c r="B30" s="279" t="s">
        <v>359</v>
      </c>
      <c r="C30" s="280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6" t="s">
        <v>360</v>
      </c>
      <c r="C31" s="267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2436.8736000000004</v>
      </c>
      <c r="Q31" s="133">
        <f t="shared" ref="Q31:R31" si="1">Q29+Q30</f>
        <v>735.93</v>
      </c>
      <c r="R31" s="133">
        <f t="shared" si="1"/>
        <v>3172.8036000000002</v>
      </c>
    </row>
    <row r="32" spans="1:20" ht="44.25" customHeight="1">
      <c r="B32" s="268" t="s">
        <v>459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A15" zoomScale="90" zoomScaleNormal="90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443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3.75" customHeight="1">
      <c r="B3" s="274" t="str">
        <f>'1.1.1. Осмотр несущ.констр.'!B3:R3</f>
        <v>с.Чечеул, ул.Новая д.1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2.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324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325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326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327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348.9</v>
      </c>
      <c r="I14" s="9">
        <f>G14*H14/12</f>
        <v>0.12211500000000002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44.282562450000007</v>
      </c>
      <c r="Q14" s="8">
        <f>ROUND(P14*30.2/100,2)</f>
        <v>13.37</v>
      </c>
      <c r="R14" s="8">
        <f>P14+Q14</f>
        <v>57.652562450000005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44.282562450000007</v>
      </c>
      <c r="Q15" s="19">
        <f>Q14</f>
        <v>13.37</v>
      </c>
      <c r="R15" s="19">
        <f>R14</f>
        <v>57.652562450000005</v>
      </c>
    </row>
    <row r="16" spans="1:20" ht="15"/>
    <row r="17" spans="1:21" ht="27" customHeight="1">
      <c r="B17" s="275" t="s">
        <v>329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1" ht="42.75" customHeight="1">
      <c r="B18" s="276" t="s">
        <v>330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189.33456244999999</v>
      </c>
      <c r="Q23" s="92">
        <f t="shared" ref="Q23:R23" si="0">Q9+Q15+Q21</f>
        <v>57.18</v>
      </c>
      <c r="R23" s="92">
        <f t="shared" si="0"/>
        <v>246.51456245</v>
      </c>
    </row>
    <row r="24" spans="1:21" ht="42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21" ht="36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189.33456244999999</v>
      </c>
      <c r="Q25" s="133">
        <f t="shared" ref="Q25:R25" si="1">Q23+Q24</f>
        <v>57.18</v>
      </c>
      <c r="R25" s="133">
        <f t="shared" si="1"/>
        <v>246.51456245</v>
      </c>
    </row>
    <row r="26" spans="1:21" ht="38.25" customHeight="1">
      <c r="B26" s="268" t="s">
        <v>460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2026-08-24T01:50:14Z</dcterms:modified>
</cp:coreProperties>
</file>