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 firstSheet="7" activeTab="12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<sst xmlns="http://schemas.openxmlformats.org/spreadsheetml/2006/main" count="1451" uniqueCount="471">
  <si>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</si>
  <si>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</si>
  <si>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</si>
  <si>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</si>
  <si>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</si>
  <si>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</si>
  <si>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</si>
  <si>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</si>
  <si>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</si>
  <si>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</si>
  <si>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</si>
  <si>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</si>
  <si>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</si>
  <si>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</si>
  <si>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</si>
  <si>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</si>
  <si>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</si>
  <si>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</si>
  <si>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</si>
  <si>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</si>
  <si>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</si>
  <si>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</si>
  <si>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</si>
  <si>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</si>
  <si>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</si>
  <si>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</si>
  <si>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</si>
  <si>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</si>
  <si>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</si>
  <si>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</si>
  <si>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</si>
  <si>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</si>
  <si>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</si>
  <si>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</si>
  <si>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</si>
  <si>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</si>
  <si>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</si>
  <si>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</si>
  <si>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</si>
  <si>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</si>
  <si>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</si>
  <si>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</si>
  <si>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</si>
  <si>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</si>
  <si>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</si>
  <si>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</si>
  <si>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</si>
  <si>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</si>
  <si>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</si>
  <si>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</si>
  <si>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</si>
  <si>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</si>
  <si>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</si>
  <si>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</si>
  <si>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</si>
  <si>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</si>
  <si>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</si>
  <si>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</si>
  <si>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</si>
  <si>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</si>
  <si>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</si>
  <si>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</si>
  <si>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</si>
  <si>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</si>
  <si>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</si>
  <si>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</si>
  <si>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</si>
  <si>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</si>
  <si>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</si>
  <si>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</si>
  <si>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</si>
  <si>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</si>
  <si>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</si>
  <si>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</si>
  <si>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</si>
  <si>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</si>
  <si>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</si>
  <si>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</si>
  <si>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</si>
  <si>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</si>
  <si>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</si>
  <si>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</si>
  <si>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</si>
  <si>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</si>
  <si>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</si>
  <si>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</si>
  <si>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</si>
  <si>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</si>
  <si>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</si>
  <si>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</si>
  <si>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</si>
  <si>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</si>
  <si>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</si>
  <si>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</si>
  <si>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</si>
  <si>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</si>
  <si>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</si>
  <si>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</si>
  <si>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</si>
  <si>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</si>
  <si>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</si>
  <si>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</si>
  <si>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</si>
  <si>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</si>
  <si>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</si>
  <si>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</si>
  <si>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</si>
  <si>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</si>
  <si>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</si>
  <si>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</si>
  <si>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</si>
  <si>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</si>
  <si>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</si>
  <si>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</si>
  <si>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</si>
  <si>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</si>
  <si>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</si>
  <si>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</si>
  <si>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</si>
  <si>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</si>
  <si>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</si>
  <si>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</si>
  <si>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</si>
  <si>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</si>
  <si>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</si>
  <si>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</si>
  <si>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</si>
  <si>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</si>
  <si>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</si>
  <si>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</si>
  <si>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</si>
  <si>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</si>
  <si>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</si>
  <si>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</si>
  <si>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</si>
  <si>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</si>
  <si>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</si>
  <si>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</si>
  <si>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</si>
  <si>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</si>
  <si>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</si>
  <si>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</si>
  <si>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</si>
  <si>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</si>
  <si>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</si>
  <si>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</si>
  <si>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</si>
  <si>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</si>
  <si>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</si>
  <si>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</si>
  <si>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</si>
  <si>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</si>
  <si>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</si>
  <si>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</si>
  <si>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</si>
  <si>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</si>
  <si>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</si>
  <si>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</si>
  <si>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</si>
  <si>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</si>
  <si>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</si>
  <si>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</si>
  <si>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</si>
  <si>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</si>
  <si>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</si>
  <si>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</si>
  <si>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</si>
  <si>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</si>
  <si>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</si>
  <si>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</si>
  <si>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</si>
  <si>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</si>
  <si>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</si>
  <si>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</si>
  <si>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</si>
  <si>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</si>
  <si>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</si>
  <si>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</si>
  <si>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</si>
  <si>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</si>
  <si>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</si>
  <si>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</si>
  <si>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</si>
  <si>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</si>
  <si>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</si>
  <si>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</si>
  <si>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</si>
  <si>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</si>
  <si>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</si>
  <si>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</si>
  <si>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</si>
  <si>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</si>
  <si>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</si>
  <si>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</si>
  <si>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</si>
  <si>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</si>
  <si>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</si>
  <si>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</si>
  <si>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</si>
  <si>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</si>
  <si>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</si>
  <si>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</si>
  <si>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</si>
  <si>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</si>
  <si>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</si>
  <si>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</si>
  <si>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</si>
  <si>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</si>
  <si>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</si>
  <si>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</si>
  <si>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</si>
  <si>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</si>
  <si>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</si>
  <si>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</si>
  <si>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</si>
  <si>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</si>
  <si>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</si>
  <si>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</si>
  <si>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</si>
  <si>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</si>
  <si>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</si>
  <si>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</si>
  <si>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</si>
  <si>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</si>
  <si>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</si>
  <si>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</si>
  <si>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</si>
  <si>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</si>
  <si>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</si>
  <si>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</si>
  <si>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</si>
  <si>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</si>
  <si>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</si>
  <si>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</si>
  <si>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</si>
  <si>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</si>
  <si>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</si>
  <si>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</si>
  <si>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</si>
  <si>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</si>
  <si>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</si>
  <si>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</si>
  <si>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</si>
  <si>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</si>
  <si>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</si>
  <si>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</si>
  <si>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</si>
  <si>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</si>
  <si>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</si>
  <si>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</si>
  <si>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</si>
  <si>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</si>
  <si>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</si>
  <si>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</si>
  <si>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</si>
  <si>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</si>
  <si>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</si>
  <si>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</si>
  <si>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</si>
  <si>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</si>
  <si>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</si>
  <si>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</si>
  <si>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</si>
  <si>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</si>
  <si>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</si>
  <si>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</si>
  <si>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</si>
  <si>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</si>
  <si>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</si>
  <si>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</si>
  <si>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</si>
  <si>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</si>
  <si>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</si>
  <si>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</si>
  <si>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</si>
  <si>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</si>
  <si>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</si>
  <si>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</si>
  <si>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</si>
  <si>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</si>
  <si>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</si>
  <si>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</si>
  <si>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</si>
  <si>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</si>
  <si>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</si>
  <si>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</si>
  <si>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</si>
  <si>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</si>
  <si>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</si>
  <si>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</si>
  <si>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</si>
  <si>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</si>
  <si>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</si>
  <si>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</si>
  <si>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</si>
  <si>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</si>
  <si>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</si>
  <si>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</si>
  <si>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</si>
  <si>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</si>
  <si>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</si>
  <si>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</si>
  <si>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</si>
  <si>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</si>
  <si>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</si>
  <si>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</si>
  <si>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</si>
  <si>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</si>
  <si>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</si>
  <si>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</si>
  <si>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</si>
  <si>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</si>
  <si>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</si>
  <si>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</si>
  <si>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</si>
  <si>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</si>
  <si>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</si>
  <si>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</si>
  <si>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</si>
  <si>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</si>
  <si>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</si>
  <si>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</si>
  <si>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</si>
  <si>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</si>
  <si>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</si>
  <si>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</si>
  <si>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</si>
  <si>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</si>
  <si>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</si>
  <si>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</si>
  <si>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</si>
  <si>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</si>
  <si>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</si>
  <si>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</si>
  <si>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</si>
  <si>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</si>
  <si>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</si>
  <si>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</si>
  <si>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</si>
  <si>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</si>
  <si>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</si>
  <si>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</si>
  <si>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</si>
  <si>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</si>
  <si>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</si>
  <si>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</si>
  <si>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</si>
  <si>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</si>
  <si>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</si>
  <si>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</si>
  <si>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</si>
  <si>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</si>
  <si>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</si>
  <si>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</si>
  <si>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</si>
  <si>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</si>
  <si>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</si>
  <si>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</si>
  <si>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</si>
  <si>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</si>
  <si>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</si>
  <si>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</si>
  <si>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</si>
  <si>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</si>
  <si>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</si>
  <si>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</si>
  <si>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</si>
  <si>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</si>
  <si>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</si>
  <si>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</si>
  <si>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</si>
  <si>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</si>
  <si>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</si>
  <si>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</si>
  <si>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</si>
  <si>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</si>
  <si>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</si>
  <si>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</si>
  <si>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</si>
  <si>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</si>
  <si>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</si>
  <si>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</si>
  <si>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</si>
  <si>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</si>
  <si>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</si>
  <si>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</si>
  <si>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</si>
  <si>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</si>
  <si>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</si>
  <si>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</si>
  <si>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</si>
  <si>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</si>
  <si>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</si>
  <si>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</si>
  <si>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</si>
  <si>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</si>
  <si>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</si>
  <si>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</si>
  <si>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</si>
  <si>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</si>
  <si>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</si>
  <si>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</si>
  <si>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</si>
  <si>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</si>
  <si>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</si>
  <si>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</si>
  <si>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</si>
  <si>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</si>
  <si>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</si>
  <si>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</si>
  <si>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</si>
  <si>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</si>
  <si>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</si>
  <si>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</si>
  <si>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</si>
  <si>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</si>
  <si>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</si>
  <si>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</si>
  <si>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</si>
  <si>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</si>
  <si>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</si>
  <si>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</si>
  <si>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</si>
  <si>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</si>
  <si>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</si>
  <si>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</si>
  <si>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</si>
  <si>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</si>
  <si>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</si>
  <si>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</si>
  <si>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</si>
  <si>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</si>
  <si>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</si>
  <si>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</si>
  <si>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</si>
  <si>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</si>
  <si>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</si>
  <si>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</si>
  <si>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</si>
  <si>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</si>
  <si>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</si>
  <si>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</si>
  <si>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</si>
  <si>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</si>
  <si>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</si>
  <si>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</si>
  <si>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</si>
  <si>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</si>
  <si>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</si>
  <si>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</si>
  <si>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</si>
  <si>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</si>
  <si>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</si>
  <si>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</si>
  <si>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</si>
  <si>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</si>
  <si>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</si>
  <si>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</si>
  <si>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</si>
  <si>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</si>
  <si>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</si>
  <si>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</si>
  <si>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</si>
  <si>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</si>
  <si>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</si>
  <si>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</si>
  <si>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</si>
  <si>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</si>
  <si>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</si>
  <si>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д.5</t>
  </si>
  <si>
    <t>с.Чечеул, ул.Новая, д 5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</si>
</sst>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opLeftCell="A132" zoomScale="80" zoomScaleNormal="80" workbookViewId="0">
      <selection activeCell="O9" sqref="O9:P9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2026.9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32.03</v>
      </c>
      <c r="P9" s="257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36.299999999999997</v>
      </c>
      <c r="P10" s="243"/>
      <c r="Q10" s="119">
        <v>36.299999999999997</v>
      </c>
    </row>
    <row r="11" spans="1:17" s="51" customFormat="1" ht="30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14.25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597944.71345353336</v>
      </c>
      <c r="F20" s="164">
        <f t="shared" si="0"/>
        <v>180579.2839821942</v>
      </c>
      <c r="G20" s="164">
        <f t="shared" si="0"/>
        <v>23351.962913932832</v>
      </c>
      <c r="H20" s="164">
        <f t="shared" si="0"/>
        <v>20821.54538775</v>
      </c>
      <c r="I20" s="164">
        <f t="shared" si="0"/>
        <v>30302.828992441617</v>
      </c>
      <c r="J20" s="164">
        <f t="shared" si="0"/>
        <v>0</v>
      </c>
      <c r="K20" s="164">
        <f t="shared" si="0"/>
        <v>24698.896861392634</v>
      </c>
      <c r="L20" s="164">
        <f t="shared" si="0"/>
        <v>0</v>
      </c>
      <c r="M20" s="164">
        <f t="shared" si="0"/>
        <v>877699.23159124469</v>
      </c>
      <c r="N20" s="164">
        <f t="shared" si="0"/>
        <v>874439.23159124469</v>
      </c>
      <c r="O20" s="164">
        <f t="shared" si="0"/>
        <v>874439.23159124469</v>
      </c>
      <c r="P20" s="164">
        <f t="shared" si="0"/>
        <v>35.951421365601185</v>
      </c>
      <c r="Q20" s="120">
        <f>O20/O6/12</f>
        <v>35.951421365601192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9882.5836579558345</v>
      </c>
      <c r="F21" s="173">
        <f t="shared" ref="F21:M21" si="1">F22+F32+F43+F50+F54</f>
        <v>2984.5299999999997</v>
      </c>
      <c r="G21" s="173">
        <f t="shared" si="1"/>
        <v>89.765028749999999</v>
      </c>
      <c r="H21" s="173">
        <f t="shared" si="1"/>
        <v>1005.3953877500001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13962.274074455834</v>
      </c>
      <c r="N21" s="173">
        <f>N22+N32+N43+N50+N54</f>
        <v>13962.274074455834</v>
      </c>
      <c r="O21" s="173">
        <f>O22+O32+O43+O50+O54</f>
        <v>13962.274074455834</v>
      </c>
      <c r="P21" s="173">
        <f>P22+P32+P43+P50+P54</f>
        <v>0.57404057404804687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6753.3506282391672</v>
      </c>
      <c r="F22" s="180">
        <f t="shared" ref="F22:M22" si="2">SUM(F23:F31)</f>
        <v>2039.5100000000002</v>
      </c>
      <c r="G22" s="180">
        <f t="shared" si="2"/>
        <v>0</v>
      </c>
      <c r="H22" s="180">
        <f t="shared" si="2"/>
        <v>1005.3953877500001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9798.2560159891691</v>
      </c>
      <c r="N22" s="180">
        <f>SUM(N23:N31)</f>
        <v>9798.2560159891691</v>
      </c>
      <c r="O22" s="180">
        <f>SUM(O23:O31)</f>
        <v>9798.2560159891691</v>
      </c>
      <c r="P22" s="180">
        <f>SUM(P23:P31)</f>
        <v>0.40284243656113472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1299.1385653225002</v>
      </c>
      <c r="F23" s="14">
        <f>'1.1.1. Осмотр несущ.констр.'!Q37</f>
        <v>392.34000000000003</v>
      </c>
      <c r="G23" s="12"/>
      <c r="H23" s="12"/>
      <c r="I23" s="14"/>
      <c r="J23" s="60"/>
      <c r="K23" s="23"/>
      <c r="L23" s="23"/>
      <c r="M23" s="24">
        <f t="shared" ref="M23:M31" si="3">SUM(E23:L23)</f>
        <v>1691.4785653225003</v>
      </c>
      <c r="N23" s="23">
        <f>O23</f>
        <v>1691.4785653225003</v>
      </c>
      <c r="O23" s="61">
        <f>'1.1.1. Осмотр несущ.констр.'!R37</f>
        <v>1691.4785653225003</v>
      </c>
      <c r="P23" s="61">
        <f>O23/O6/12</f>
        <v>6.9542921264102012E-2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183.75368674999999</v>
      </c>
      <c r="F24" s="14">
        <f>'1.1.1. Осмотр несущ.констр.'!Q42</f>
        <v>55.49</v>
      </c>
      <c r="G24" s="12"/>
      <c r="H24" s="12"/>
      <c r="I24" s="14"/>
      <c r="J24" s="60"/>
      <c r="K24" s="23"/>
      <c r="L24" s="23"/>
      <c r="M24" s="24">
        <f t="shared" si="3"/>
        <v>239.24368674999999</v>
      </c>
      <c r="N24" s="110">
        <f t="shared" ref="N24:N26" si="4">O24</f>
        <v>239.24368674999999</v>
      </c>
      <c r="O24" s="61">
        <f>'1.1.1. Осмотр несущ.констр.'!R42</f>
        <v>239.24368674999999</v>
      </c>
      <c r="P24" s="61">
        <f>O24/O6/12</f>
        <v>9.8361901898630089E-3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5147.955918333334</v>
      </c>
      <c r="F25" s="14">
        <f>'1.1.1. Очистка подвала'!Q11</f>
        <v>1554.68</v>
      </c>
      <c r="G25" s="12"/>
      <c r="H25" s="14">
        <f>'1.1.1. Очистка подвала'!R14</f>
        <v>1005.3953877500001</v>
      </c>
      <c r="I25" s="14"/>
      <c r="J25" s="60"/>
      <c r="K25" s="23"/>
      <c r="L25" s="23"/>
      <c r="M25" s="24">
        <f t="shared" si="3"/>
        <v>7708.0313060833341</v>
      </c>
      <c r="N25" s="110">
        <f>'1.1.1. Очистка подвала'!R15</f>
        <v>7708.0313060833341</v>
      </c>
      <c r="O25" s="61">
        <f>N25</f>
        <v>7708.0313060833341</v>
      </c>
      <c r="P25" s="61">
        <f>O25/O6/12</f>
        <v>0.31690559088934389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122.50245783333332</v>
      </c>
      <c r="F26" s="14">
        <f>'1.1.1. Осмотр несущ.констр.'!Q48</f>
        <v>37</v>
      </c>
      <c r="G26" s="12"/>
      <c r="H26" s="12"/>
      <c r="I26" s="14"/>
      <c r="J26" s="60"/>
      <c r="K26" s="23"/>
      <c r="L26" s="23"/>
      <c r="M26" s="24">
        <f t="shared" si="3"/>
        <v>159.50245783333332</v>
      </c>
      <c r="N26" s="110">
        <f t="shared" si="4"/>
        <v>159.50245783333332</v>
      </c>
      <c r="O26" s="61">
        <f>'1.1.1. Осмотр несущ.констр.'!R48</f>
        <v>159.50245783333332</v>
      </c>
      <c r="P26" s="193">
        <f>O26/O6/12</f>
        <v>6.5577342178257982E-3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2205.0442410000001</v>
      </c>
      <c r="F32" s="180">
        <f t="shared" ref="F32:M32" si="5">SUM(F33:F42)</f>
        <v>665.92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2870.9642410000001</v>
      </c>
      <c r="N32" s="180">
        <f>SUM(N33:N42)</f>
        <v>2870.9642410000001</v>
      </c>
      <c r="O32" s="180">
        <f>SUM(O33:O42)</f>
        <v>2870.9642410000001</v>
      </c>
      <c r="P32" s="180">
        <f>SUM(P33:P42)</f>
        <v>0.11803592682585885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2205.0442410000001</v>
      </c>
      <c r="F34" s="14">
        <f>'1.1.2. Осмотр кровли'!Q9</f>
        <v>665.92</v>
      </c>
      <c r="G34" s="12"/>
      <c r="H34" s="12"/>
      <c r="I34" s="14"/>
      <c r="J34" s="12"/>
      <c r="K34" s="23"/>
      <c r="L34" s="23"/>
      <c r="M34" s="24">
        <f t="shared" ref="M34:M90" si="6">SUM(E34:L34)</f>
        <v>2870.9642410000001</v>
      </c>
      <c r="N34" s="23">
        <f>O34</f>
        <v>2870.9642410000001</v>
      </c>
      <c r="O34" s="14">
        <f>'1.1.2. Осмотр кровли'!R9</f>
        <v>2870.9642410000001</v>
      </c>
      <c r="P34" s="14">
        <f>O34/O6/12</f>
        <v>0.11803592682585885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167.0469635</v>
      </c>
      <c r="F43" s="180">
        <f t="shared" ref="F43:M43" si="7">SUM(F44:F49)</f>
        <v>50.45</v>
      </c>
      <c r="G43" s="180">
        <f t="shared" si="7"/>
        <v>89.765028749999999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307.26199224999999</v>
      </c>
      <c r="N43" s="180">
        <f>SUM(N44:N49)</f>
        <v>307.26199224999999</v>
      </c>
      <c r="O43" s="180">
        <f>SUM(O44:O49)</f>
        <v>307.26199224999999</v>
      </c>
      <c r="P43" s="188">
        <f>SUM(P44:P49)</f>
        <v>1.2632673551153649E-2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167.0469635</v>
      </c>
      <c r="F44" s="14">
        <f>'1.1.3. Осмотр окон, дверей'!Q10</f>
        <v>50.45</v>
      </c>
      <c r="G44" s="12"/>
      <c r="H44" s="12"/>
      <c r="I44" s="14"/>
      <c r="J44" s="60"/>
      <c r="K44" s="23"/>
      <c r="L44" s="23"/>
      <c r="M44" s="24">
        <f t="shared" si="6"/>
        <v>217.49696349999999</v>
      </c>
      <c r="N44" s="23">
        <f>O44</f>
        <v>217.49696349999999</v>
      </c>
      <c r="O44" s="61">
        <f>'1.1.3. Осмотр окон, дверей'!R10</f>
        <v>217.49696349999999</v>
      </c>
      <c r="P44" s="61">
        <f>O44/O6/12</f>
        <v>8.9421022045159271E-3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89.765028749999999</v>
      </c>
      <c r="H48" s="12"/>
      <c r="I48" s="14"/>
      <c r="J48" s="60"/>
      <c r="K48" s="23"/>
      <c r="L48" s="23"/>
      <c r="M48" s="24">
        <f t="shared" si="6"/>
        <v>89.765028749999999</v>
      </c>
      <c r="N48" s="110">
        <f>O48</f>
        <v>89.765028749999999</v>
      </c>
      <c r="O48" s="14">
        <f>'1.1.3. Осмотр окон, дверей'!R16</f>
        <v>89.765028749999999</v>
      </c>
      <c r="P48" s="14">
        <f>O48/O6/12</f>
        <v>3.6905713466377226E-3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245.00491566666665</v>
      </c>
      <c r="F50" s="183">
        <f t="shared" ref="F50:M50" si="8">SUM(F51:F53)</f>
        <v>73.989999999999995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318.99491566666666</v>
      </c>
      <c r="N50" s="183">
        <f>SUM(N51:N53)</f>
        <v>318.99491566666666</v>
      </c>
      <c r="O50" s="183">
        <f>SUM(O51:O53)</f>
        <v>318.99491566666666</v>
      </c>
      <c r="P50" s="183">
        <f>SUM(P51:P53)</f>
        <v>1.3115057298775908E-2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245.00491566666665</v>
      </c>
      <c r="F51" s="14">
        <f>'1.1.4. Осмотр внут.отделки'!Q11</f>
        <v>73.989999999999995</v>
      </c>
      <c r="G51" s="12"/>
      <c r="H51" s="12"/>
      <c r="I51" s="14"/>
      <c r="J51" s="60"/>
      <c r="K51" s="23"/>
      <c r="L51" s="23"/>
      <c r="M51" s="24">
        <f t="shared" si="6"/>
        <v>318.99491566666666</v>
      </c>
      <c r="N51" s="23">
        <f>O51</f>
        <v>318.99491566666666</v>
      </c>
      <c r="O51" s="23">
        <f>'1.1.4. Осмотр внут.отделки'!R11</f>
        <v>318.99491566666666</v>
      </c>
      <c r="P51" s="23">
        <f>O51/O6/12</f>
        <v>1.3115057298775908E-2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512.13690955000015</v>
      </c>
      <c r="F54" s="180">
        <f t="shared" ref="F54:M54" si="9">SUM(F55:F57)</f>
        <v>154.66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666.79690955000012</v>
      </c>
      <c r="N54" s="180">
        <f>SUM(N55:N57)</f>
        <v>666.79690955000012</v>
      </c>
      <c r="O54" s="184">
        <f>SUM(O55:O57)</f>
        <v>666.79690955000012</v>
      </c>
      <c r="P54" s="184">
        <f>SUM(P55:P57)</f>
        <v>2.7414479811123726E-2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257.25516145000006</v>
      </c>
      <c r="F55" s="14">
        <f>'1.1.5. Вентиляция'!Q9</f>
        <v>77.69</v>
      </c>
      <c r="G55" s="12"/>
      <c r="H55" s="12"/>
      <c r="I55" s="14"/>
      <c r="J55" s="60"/>
      <c r="K55" s="23"/>
      <c r="L55" s="23"/>
      <c r="M55" s="24">
        <f>SUM(E55:L55)</f>
        <v>334.94516145000006</v>
      </c>
      <c r="N55" s="217">
        <f>O55</f>
        <v>666.79690955000012</v>
      </c>
      <c r="O55" s="217">
        <f>'1.1.5. Вентиляция'!R26</f>
        <v>666.79690955000012</v>
      </c>
      <c r="P55" s="217">
        <f>O55/O6/12</f>
        <v>2.7414479811123726E-2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254.88174810000007</v>
      </c>
      <c r="F56" s="14">
        <f>'1.1.5. Вентиляция'!Q16</f>
        <v>76.97</v>
      </c>
      <c r="G56" s="12"/>
      <c r="H56" s="12"/>
      <c r="I56" s="14"/>
      <c r="J56" s="60"/>
      <c r="K56" s="23"/>
      <c r="L56" s="23"/>
      <c r="M56" s="24">
        <f t="shared" ref="M56:M57" si="10">SUM(E56:L56)</f>
        <v>331.85174810000007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151392.75759354391</v>
      </c>
      <c r="F58" s="173">
        <f t="shared" ref="F58:M58" si="11">F59+F68+F76+F92</f>
        <v>45720.603577180023</v>
      </c>
      <c r="G58" s="173">
        <f t="shared" si="11"/>
        <v>17620.16</v>
      </c>
      <c r="H58" s="173">
        <f t="shared" si="11"/>
        <v>19816.150000000001</v>
      </c>
      <c r="I58" s="173">
        <f t="shared" si="11"/>
        <v>0</v>
      </c>
      <c r="J58" s="173">
        <f t="shared" si="11"/>
        <v>0</v>
      </c>
      <c r="K58" s="173">
        <f t="shared" si="11"/>
        <v>5445.159797546361</v>
      </c>
      <c r="L58" s="173">
        <f t="shared" si="11"/>
        <v>0</v>
      </c>
      <c r="M58" s="173">
        <f t="shared" si="11"/>
        <v>239994.83096827025</v>
      </c>
      <c r="N58" s="174">
        <f>N59+N68+N76+N92</f>
        <v>236734.83096827025</v>
      </c>
      <c r="O58" s="173">
        <f>O59+O68+O76+O92</f>
        <v>236734.83096827025</v>
      </c>
      <c r="P58" s="173">
        <f>P59+P68+P76+P92</f>
        <v>9.7330418770976301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6440.3088000000007</v>
      </c>
      <c r="F59" s="180">
        <f t="shared" ref="F59:M59" si="12">SUM(F60:F67)</f>
        <v>1944.9699999999998</v>
      </c>
      <c r="G59" s="180">
        <f t="shared" si="12"/>
        <v>3260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11645.2788</v>
      </c>
      <c r="N59" s="185">
        <f>SUM(N60:N67)</f>
        <v>8385.2788</v>
      </c>
      <c r="O59" s="180">
        <f>SUM(O60:O67)</f>
        <v>8385.2788</v>
      </c>
      <c r="P59" s="180">
        <f>SUM(P60:P66)</f>
        <v>0.34474973276103082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870.31200000000001</v>
      </c>
      <c r="F60" s="14">
        <f>'1.2.1. Осмотр ХВС'!Q9</f>
        <v>262.83</v>
      </c>
      <c r="G60" s="5">
        <f>'1.2.1. Осмотр ХВС'!R30</f>
        <v>3260</v>
      </c>
      <c r="H60" s="12"/>
      <c r="I60" s="14"/>
      <c r="J60" s="12"/>
      <c r="K60" s="23"/>
      <c r="L60" s="23"/>
      <c r="M60" s="24">
        <f t="shared" si="6"/>
        <v>4393.1419999999998</v>
      </c>
      <c r="N60" s="14">
        <f>O60</f>
        <v>1133.1420000000001</v>
      </c>
      <c r="O60" s="14">
        <f>'1.2.1. Осмотр ХВС'!R9</f>
        <v>1133.1420000000001</v>
      </c>
      <c r="P60" s="14">
        <f>O60/O6/12</f>
        <v>4.6587646159159307E-2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9.3175703455194311E-2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1566.5616</v>
      </c>
      <c r="F62" s="14">
        <f>'1.2.1. Осмотр ХВС'!Q21</f>
        <v>473.1</v>
      </c>
      <c r="G62" s="9"/>
      <c r="H62" s="12"/>
      <c r="I62" s="14"/>
      <c r="J62" s="12"/>
      <c r="K62" s="23"/>
      <c r="L62" s="23"/>
      <c r="M62" s="24">
        <f t="shared" si="6"/>
        <v>2039.6615999999999</v>
      </c>
      <c r="N62" s="14">
        <f t="shared" ref="N62:N63" si="13">O62</f>
        <v>2039.6615999999999</v>
      </c>
      <c r="O62" s="8">
        <f>'1.2.1. Осмотр ХВС'!R21</f>
        <v>2039.6615999999999</v>
      </c>
      <c r="P62" s="8">
        <f>O62/O6/12</f>
        <v>8.3858009768612171E-2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2262.8112000000001</v>
      </c>
      <c r="F63" s="14">
        <f>'1.2.1. Осмотр ХВС'!Q27</f>
        <v>683.37</v>
      </c>
      <c r="G63" s="9"/>
      <c r="H63" s="12"/>
      <c r="I63" s="14"/>
      <c r="J63" s="12"/>
      <c r="K63" s="23"/>
      <c r="L63" s="23"/>
      <c r="M63" s="24">
        <f t="shared" si="6"/>
        <v>2946.1812</v>
      </c>
      <c r="N63" s="14">
        <f t="shared" si="13"/>
        <v>2946.1812</v>
      </c>
      <c r="O63" s="69">
        <f>'1.2.1. Осмотр ХВС'!R27</f>
        <v>2946.1812</v>
      </c>
      <c r="P63" s="69">
        <f>O63/O6/12</f>
        <v>0.12112837337806502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1194.6537114500002</v>
      </c>
      <c r="F68" s="180">
        <f t="shared" ref="F68:M68" si="14">SUM(F69:F75)</f>
        <v>360.78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1555.4337114500001</v>
      </c>
      <c r="N68" s="185">
        <f>SUM(N69:N75)</f>
        <v>1555.4337114500001</v>
      </c>
      <c r="O68" s="185">
        <f>SUM(O69:O75)</f>
        <v>1555.4337114500001</v>
      </c>
      <c r="P68" s="185">
        <f>SUM(P69:P75)</f>
        <v>6.3949615646636079E-2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870.31200000000001</v>
      </c>
      <c r="F69" s="14">
        <f>'1.2.2. Осмотр ВО'!Q9</f>
        <v>262.83</v>
      </c>
      <c r="G69" s="12"/>
      <c r="H69" s="12"/>
      <c r="I69" s="14"/>
      <c r="J69" s="60"/>
      <c r="K69" s="23"/>
      <c r="L69" s="23"/>
      <c r="M69" s="24">
        <f t="shared" si="6"/>
        <v>1133.1420000000001</v>
      </c>
      <c r="N69" s="23">
        <f>O69</f>
        <v>1133.1420000000001</v>
      </c>
      <c r="O69" s="61">
        <f>'1.2.2. Осмотр ВО'!R9</f>
        <v>1133.1420000000001</v>
      </c>
      <c r="P69" s="61">
        <f>O69/O6/12</f>
        <v>4.6587646159159307E-2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257.25516145000006</v>
      </c>
      <c r="F70" s="14">
        <f>'1.2.2. Осмотр ВО'!Q15</f>
        <v>77.69</v>
      </c>
      <c r="G70" s="12"/>
      <c r="H70" s="12"/>
      <c r="I70" s="14"/>
      <c r="J70" s="60"/>
      <c r="K70" s="23"/>
      <c r="L70" s="23"/>
      <c r="M70" s="24">
        <f t="shared" si="6"/>
        <v>334.94516145000006</v>
      </c>
      <c r="N70" s="110">
        <f>O70</f>
        <v>334.94516145000006</v>
      </c>
      <c r="O70" s="61">
        <f>'1.2.2. Осмотр ВО'!R15</f>
        <v>334.94516145000006</v>
      </c>
      <c r="P70" s="61">
        <f>O70/O6/12</f>
        <v>1.3770830720558491E-2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3.5911387669182817E-3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61525.79913116667</v>
      </c>
      <c r="F76" s="180">
        <f t="shared" ref="F76:P76" si="15">SUM(F77:F91)</f>
        <v>18580.790800000002</v>
      </c>
      <c r="G76" s="180">
        <f t="shared" si="15"/>
        <v>10800.16</v>
      </c>
      <c r="H76" s="180">
        <f t="shared" si="15"/>
        <v>19816.150000000001</v>
      </c>
      <c r="I76" s="180">
        <f t="shared" si="15"/>
        <v>0</v>
      </c>
      <c r="J76" s="180">
        <f t="shared" si="15"/>
        <v>0</v>
      </c>
      <c r="K76" s="180">
        <f t="shared" si="15"/>
        <v>1333.5600000000004</v>
      </c>
      <c r="L76" s="180">
        <f t="shared" si="15"/>
        <v>0</v>
      </c>
      <c r="M76" s="180">
        <f t="shared" si="15"/>
        <v>112056.45993116667</v>
      </c>
      <c r="N76" s="180">
        <f t="shared" si="15"/>
        <v>112056.45993116667</v>
      </c>
      <c r="O76" s="180">
        <f t="shared" si="15"/>
        <v>112056.45993116667</v>
      </c>
      <c r="P76" s="180">
        <f t="shared" si="15"/>
        <v>4.6070542836830741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612.51228916666673</v>
      </c>
      <c r="F77" s="14">
        <f>'1.2.3. ЦО тех осмотры'!Q9</f>
        <v>184.98</v>
      </c>
      <c r="G77" s="12"/>
      <c r="H77" s="12"/>
      <c r="I77" s="14"/>
      <c r="J77" s="60"/>
      <c r="K77" s="23"/>
      <c r="L77" s="23"/>
      <c r="M77" s="24">
        <f>SUM(E77:L77)</f>
        <v>797.49228916666675</v>
      </c>
      <c r="N77" s="23">
        <f>O77</f>
        <v>797.49228916666675</v>
      </c>
      <c r="O77" s="61">
        <f>'1.2.3. ЦО тех осмотры'!R9</f>
        <v>797.49228916666675</v>
      </c>
      <c r="P77" s="61">
        <f>O77/O6/12</f>
        <v>3.2787848815377614E-2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1254.119592</v>
      </c>
      <c r="F78" s="14">
        <f>'1.2.3. ЦО тех осмотры'!Q16</f>
        <v>378.74</v>
      </c>
      <c r="G78" s="12"/>
      <c r="H78" s="12"/>
      <c r="I78" s="14"/>
      <c r="J78" s="60"/>
      <c r="K78" s="23"/>
      <c r="L78" s="23"/>
      <c r="M78" s="24">
        <f t="shared" si="6"/>
        <v>1632.859592</v>
      </c>
      <c r="N78" s="110">
        <f t="shared" ref="N78:N86" si="16">O78</f>
        <v>1632.859592</v>
      </c>
      <c r="O78" s="61">
        <f>'1.2.3. ЦО тех осмотры'!R16</f>
        <v>1632.859592</v>
      </c>
      <c r="P78" s="61">
        <f>O78/O6/12</f>
        <v>6.7132879109313079E-2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3563.6</v>
      </c>
      <c r="H79" s="12"/>
      <c r="I79" s="14"/>
      <c r="J79" s="60"/>
      <c r="K79" s="23"/>
      <c r="L79" s="23"/>
      <c r="M79" s="24">
        <f t="shared" si="6"/>
        <v>5452.18</v>
      </c>
      <c r="N79" s="110">
        <f t="shared" si="16"/>
        <v>5452.18</v>
      </c>
      <c r="O79" s="61">
        <f>'1.2.3. ЦО тех осмотры'!R22+'1.2.3. ЦО тех осмотры'!R37</f>
        <v>5452.18</v>
      </c>
      <c r="P79" s="61">
        <f>O79/O6/12</f>
        <v>0.22415922508921671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1653.5928000000001</v>
      </c>
      <c r="F83" s="14">
        <f>'1.2.3. ЦО тех осмотры'!Q28</f>
        <v>499.39</v>
      </c>
      <c r="G83" s="12"/>
      <c r="H83" s="12"/>
      <c r="I83" s="14"/>
      <c r="J83" s="60"/>
      <c r="K83" s="23"/>
      <c r="L83" s="23"/>
      <c r="M83" s="24">
        <f t="shared" si="6"/>
        <v>2152.9828000000002</v>
      </c>
      <c r="N83" s="110">
        <f t="shared" si="16"/>
        <v>2152.9828000000002</v>
      </c>
      <c r="O83" s="61">
        <f>'1.2.3. ЦО тех осмотры'!R28</f>
        <v>2152.9828000000002</v>
      </c>
      <c r="P83" s="61">
        <f>O83/O6/12</f>
        <v>8.8517062180341097E-2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8890.4000000000015</v>
      </c>
      <c r="F85" s="14">
        <f>'1.2.3. ЦО опрессовка'!H13</f>
        <v>2684.9008000000003</v>
      </c>
      <c r="G85" s="12"/>
      <c r="H85" s="14">
        <f>'1.2.3. ЦО опрессовка'!H14</f>
        <v>19816.150000000001</v>
      </c>
      <c r="I85" s="14">
        <f>'1.2.3. ЦО опрессовка'!H17</f>
        <v>0</v>
      </c>
      <c r="J85" s="60"/>
      <c r="K85" s="23">
        <f>'1.2.3. ЦО опрессовка'!H16</f>
        <v>1333.5600000000004</v>
      </c>
      <c r="L85" s="23"/>
      <c r="M85" s="24">
        <f t="shared" si="6"/>
        <v>32725.010800000004</v>
      </c>
      <c r="N85" s="110">
        <f t="shared" si="16"/>
        <v>32725.010800000004</v>
      </c>
      <c r="O85" s="61">
        <f>'1.2.3. ЦО опрессовка'!H18</f>
        <v>32725.010800000004</v>
      </c>
      <c r="P85" s="61">
        <f>O85/O6/12</f>
        <v>1.3454458697189471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47328.654450000002</v>
      </c>
      <c r="F86" s="14">
        <f>'1.2.3. ЦО тех осмотры'!Q34</f>
        <v>14293.25</v>
      </c>
      <c r="G86" s="12"/>
      <c r="H86" s="12"/>
      <c r="I86" s="14"/>
      <c r="J86" s="60"/>
      <c r="K86" s="23"/>
      <c r="L86" s="23"/>
      <c r="M86" s="24">
        <f t="shared" si="6"/>
        <v>61621.904450000002</v>
      </c>
      <c r="N86" s="110">
        <f t="shared" si="16"/>
        <v>61621.904450000002</v>
      </c>
      <c r="O86" s="61">
        <f>'1.2.3. ЦО тех осмотры'!R34</f>
        <v>61621.904450000002</v>
      </c>
      <c r="P86" s="61">
        <f>O86/O6/12</f>
        <v>2.5335037269557783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7236.56</v>
      </c>
      <c r="H91" s="12"/>
      <c r="I91" s="14"/>
      <c r="J91" s="60"/>
      <c r="K91" s="123"/>
      <c r="L91" s="123"/>
      <c r="M91" s="24">
        <f>SUM(E91:L91)</f>
        <v>7674.0300000000007</v>
      </c>
      <c r="N91" s="124">
        <f>'1.2.3. Замена труб отопления'!R13</f>
        <v>7674.0300000000007</v>
      </c>
      <c r="O91" s="124">
        <f>N91</f>
        <v>7674.0300000000007</v>
      </c>
      <c r="P91" s="124">
        <f>N91/O6/12</f>
        <v>0.31550767181410039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82231.995950927216</v>
      </c>
      <c r="F92" s="180">
        <f t="shared" ref="F92:M92" si="17">SUM(F93:F98)</f>
        <v>24834.062777180017</v>
      </c>
      <c r="G92" s="180">
        <f t="shared" si="17"/>
        <v>3560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4111.5997975463606</v>
      </c>
      <c r="L92" s="180">
        <f t="shared" si="17"/>
        <v>0</v>
      </c>
      <c r="M92" s="180">
        <f t="shared" si="17"/>
        <v>114737.65852565359</v>
      </c>
      <c r="N92" s="185">
        <f>SUM(N93:N98)</f>
        <v>114737.65852565359</v>
      </c>
      <c r="O92" s="185">
        <f>SUM(O93:O98)</f>
        <v>114737.65852565359</v>
      </c>
      <c r="P92" s="185">
        <f>SUM(P93:P98)</f>
        <v>4.7172882450068903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82231.995950927216</v>
      </c>
      <c r="F93" s="14">
        <f>'1.2.4. Электрооборудование'!E8</f>
        <v>24834.062777180017</v>
      </c>
      <c r="G93" s="12"/>
      <c r="H93" s="12"/>
      <c r="I93" s="14"/>
      <c r="J93" s="60"/>
      <c r="K93" s="23">
        <f>'1.2.4. Электрооборудование'!E9</f>
        <v>4111.5997975463606</v>
      </c>
      <c r="L93" s="23"/>
      <c r="M93" s="24">
        <f t="shared" ref="M93:M135" si="18">SUM(E93:L93)</f>
        <v>111177.65852565359</v>
      </c>
      <c r="N93" s="23">
        <f>O93</f>
        <v>111177.65852565359</v>
      </c>
      <c r="O93" s="61">
        <f>'1.2.4. Электрооборудование'!G13</f>
        <v>111177.65852565359</v>
      </c>
      <c r="P93" s="61">
        <f>O93/O6/12</f>
        <v>4.5709235172617291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3560</v>
      </c>
      <c r="H94" s="12"/>
      <c r="I94" s="14"/>
      <c r="J94" s="60"/>
      <c r="K94" s="23"/>
      <c r="L94" s="23"/>
      <c r="M94" s="24">
        <f t="shared" si="18"/>
        <v>3560</v>
      </c>
      <c r="N94" s="23">
        <f>O94</f>
        <v>3560</v>
      </c>
      <c r="O94" s="61">
        <f>'1.2.4. Электрооборудование'!G14</f>
        <v>3560</v>
      </c>
      <c r="P94" s="61">
        <f>O94/O6/12</f>
        <v>0.14636472774516091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314837.79686043074</v>
      </c>
      <c r="F99" s="173">
        <f t="shared" ref="F99:M99" si="19">F100+F107+F117</f>
        <v>95081.014651850084</v>
      </c>
      <c r="G99" s="173">
        <f t="shared" si="19"/>
        <v>5642.0378851828318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979.00076260582898</v>
      </c>
      <c r="L99" s="173">
        <f t="shared" si="19"/>
        <v>0</v>
      </c>
      <c r="M99" s="173">
        <f t="shared" si="19"/>
        <v>416539.85016006953</v>
      </c>
      <c r="N99" s="174">
        <f>N100+N107+N117</f>
        <v>416539.85016006953</v>
      </c>
      <c r="O99" s="174">
        <f>O100+O107+O117</f>
        <v>416539.85016006953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154808.96046349045</v>
      </c>
      <c r="F100" s="180">
        <f t="shared" ref="F100:M100" si="20">SUM(F101:F106)</f>
        <v>46752.306059974115</v>
      </c>
      <c r="G100" s="180">
        <f t="shared" si="20"/>
        <v>1835.453942165831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275.31809132487467</v>
      </c>
      <c r="L100" s="180">
        <f t="shared" si="20"/>
        <v>0</v>
      </c>
      <c r="M100" s="180">
        <f t="shared" si="20"/>
        <v>203672.03855695529</v>
      </c>
      <c r="N100" s="184">
        <f>SUM(N101:N106)</f>
        <v>203672.03855695529</v>
      </c>
      <c r="O100" s="184">
        <f>SUM(O101:O106)</f>
        <v>203672.03855695529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154808.96046349045</v>
      </c>
      <c r="F101" s="217">
        <f>'1.3.1. Уборка МОП'!F8</f>
        <v>46752.306059974115</v>
      </c>
      <c r="G101" s="217">
        <f>'1.3.1. Уборка МОП'!F9</f>
        <v>1835.453942165831</v>
      </c>
      <c r="H101" s="12"/>
      <c r="I101" s="14"/>
      <c r="J101" s="60"/>
      <c r="K101" s="217">
        <f>'1.3.1. Уборка МОП'!F10</f>
        <v>275.31809132487467</v>
      </c>
      <c r="L101" s="23"/>
      <c r="M101" s="24">
        <f t="shared" si="18"/>
        <v>203672.03855695529</v>
      </c>
      <c r="N101" s="217">
        <f>O101</f>
        <v>203672.03855695529</v>
      </c>
      <c r="O101" s="217">
        <f>'1.3.1. Уборка МОП'!H15</f>
        <v>203672.03855695529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160028.83639694031</v>
      </c>
      <c r="F107" s="180">
        <f t="shared" ref="F107:M107" si="21">SUM(F108:F116)</f>
        <v>48328.708591875969</v>
      </c>
      <c r="G107" s="180">
        <f t="shared" si="21"/>
        <v>3806.5839430170008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703.68267128095431</v>
      </c>
      <c r="L107" s="180">
        <f t="shared" si="21"/>
        <v>0</v>
      </c>
      <c r="M107" s="180">
        <f t="shared" si="21"/>
        <v>212867.81160311427</v>
      </c>
      <c r="N107" s="180">
        <f>N108+N115</f>
        <v>212867.81160311424</v>
      </c>
      <c r="O107" s="180">
        <f>O108+O115</f>
        <v>212867.81160311424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154808.96046349045</v>
      </c>
      <c r="F108" s="217">
        <f>'1.3.2.Уборка зем.участка'!F8</f>
        <v>46752.306059974115</v>
      </c>
      <c r="G108" s="217">
        <f>'1.3.2.Уборка зем.участка'!F9</f>
        <v>2479.6331447329594</v>
      </c>
      <c r="H108" s="12"/>
      <c r="I108" s="14"/>
      <c r="J108" s="60"/>
      <c r="K108" s="217">
        <f>'1.3.2.Уборка зем.участка'!F10</f>
        <v>371.9449717099439</v>
      </c>
      <c r="L108" s="23"/>
      <c r="M108" s="24">
        <f t="shared" si="18"/>
        <v>204412.8446399075</v>
      </c>
      <c r="N108" s="217">
        <f>O108</f>
        <v>204412.84463990747</v>
      </c>
      <c r="O108" s="217">
        <f>'1.3.2.Уборка зем.участка'!H15</f>
        <v>204412.84463990747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5219.8759334498491</v>
      </c>
      <c r="F115" s="14">
        <f>'1.3.2. Скос травы'!H8</f>
        <v>1576.4025319018544</v>
      </c>
      <c r="G115" s="14">
        <f>'1.3.2. Скос травы'!H9</f>
        <v>1326.9507982840414</v>
      </c>
      <c r="H115" s="12"/>
      <c r="I115" s="14"/>
      <c r="J115" s="60"/>
      <c r="K115" s="23">
        <f>'1.3.2. Скос травы'!H10</f>
        <v>331.73769957101035</v>
      </c>
      <c r="L115" s="23"/>
      <c r="M115" s="24">
        <f t="shared" si="18"/>
        <v>8454.9669632067562</v>
      </c>
      <c r="N115" s="23">
        <f>'1.3.2. Скос травы'!J15</f>
        <v>8454.9669632067562</v>
      </c>
      <c r="O115" s="61">
        <f>'1.3.2. Скос травы'!J15</f>
        <v>8454.9669632067562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121831.57534160296</v>
      </c>
      <c r="F134" s="173">
        <f t="shared" ref="F134:M134" si="26">F135</f>
        <v>36793.135753164082</v>
      </c>
      <c r="G134" s="173">
        <f t="shared" si="26"/>
        <v>0</v>
      </c>
      <c r="H134" s="173">
        <f t="shared" si="26"/>
        <v>0</v>
      </c>
      <c r="I134" s="173">
        <f t="shared" si="26"/>
        <v>30302.828992441617</v>
      </c>
      <c r="J134" s="173">
        <f t="shared" si="26"/>
        <v>0</v>
      </c>
      <c r="K134" s="173">
        <f t="shared" si="26"/>
        <v>18274.736301240446</v>
      </c>
      <c r="L134" s="173">
        <f t="shared" si="26"/>
        <v>0</v>
      </c>
      <c r="M134" s="173">
        <f t="shared" si="26"/>
        <v>207202.2763884491</v>
      </c>
      <c r="N134" s="174">
        <f>N135</f>
        <v>207202.27638844907</v>
      </c>
      <c r="O134" s="174">
        <f>O135</f>
        <v>207202.27638844907</v>
      </c>
      <c r="P134" s="174">
        <f>P135</f>
        <v>8.5188496549923958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121831.57534160296</v>
      </c>
      <c r="F135" s="14">
        <f>'1.5. АДС'!H12</f>
        <v>36793.135753164082</v>
      </c>
      <c r="G135" s="14"/>
      <c r="H135" s="14"/>
      <c r="I135" s="14">
        <f>'1.5. АДС'!H13</f>
        <v>30302.828992441617</v>
      </c>
      <c r="J135" s="23"/>
      <c r="K135" s="23">
        <f>'1.5. АДС'!H14</f>
        <v>18274.736301240446</v>
      </c>
      <c r="L135" s="23"/>
      <c r="M135" s="24">
        <f t="shared" si="18"/>
        <v>207202.2763884491</v>
      </c>
      <c r="N135" s="14">
        <f>O135</f>
        <v>207202.27638844907</v>
      </c>
      <c r="O135" s="61">
        <f>'1.5. АДС'!J18</f>
        <v>207202.27638844907</v>
      </c>
      <c r="P135" s="61">
        <f>O135/O6/12</f>
        <v>8.5188496549923958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179.66844247225185</v>
      </c>
      <c r="F136" s="167">
        <f>F137</f>
        <v>54.259869626620059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5649.2769780625104</v>
      </c>
      <c r="J136" s="167">
        <f t="shared" si="27"/>
        <v>0</v>
      </c>
      <c r="K136" s="167">
        <f t="shared" si="27"/>
        <v>2539.3757887509364</v>
      </c>
      <c r="L136" s="167">
        <f t="shared" si="27"/>
        <v>0</v>
      </c>
      <c r="M136" s="167">
        <f t="shared" si="27"/>
        <v>8422.5810789123188</v>
      </c>
      <c r="N136" s="168">
        <f>N137</f>
        <v>8422.58</v>
      </c>
      <c r="O136" s="168">
        <f>O137</f>
        <v>8422.58</v>
      </c>
      <c r="P136" s="168">
        <f>P137</f>
        <v>0.34628332264377454</v>
      </c>
      <c r="Q136" s="120">
        <f>O136/O6/12</f>
        <v>0.34628332264377454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179.66844247225185</v>
      </c>
      <c r="F137" s="14">
        <f>'2. Управление'!E12</f>
        <v>54.259869626620059</v>
      </c>
      <c r="G137" s="14"/>
      <c r="H137" s="14"/>
      <c r="I137" s="14">
        <f>'2. Управление'!E13</f>
        <v>5649.2769780625104</v>
      </c>
      <c r="J137" s="23"/>
      <c r="K137" s="23">
        <f>'2. Управление'!E14</f>
        <v>2539.3757887509364</v>
      </c>
      <c r="L137" s="23"/>
      <c r="M137" s="24">
        <f>SUM(E137:L137)</f>
        <v>8422.5810789123188</v>
      </c>
      <c r="N137" s="23">
        <f>O137</f>
        <v>8422.58</v>
      </c>
      <c r="O137" s="61">
        <f>'2. Управление'!G18</f>
        <v>8422.58</v>
      </c>
      <c r="P137" s="61">
        <f>O137/O6/12</f>
        <v>0.34628332264377454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598124.38189600559</v>
      </c>
      <c r="F138" s="53">
        <f t="shared" si="28"/>
        <v>180633.54385182081</v>
      </c>
      <c r="G138" s="53">
        <f t="shared" si="28"/>
        <v>23351.962913932832</v>
      </c>
      <c r="H138" s="53">
        <f t="shared" si="28"/>
        <v>20821.54538775</v>
      </c>
      <c r="I138" s="53">
        <f t="shared" si="28"/>
        <v>35952.105970504126</v>
      </c>
      <c r="J138" s="53">
        <f t="shared" si="28"/>
        <v>0</v>
      </c>
      <c r="K138" s="53">
        <f t="shared" si="28"/>
        <v>27238.272650143568</v>
      </c>
      <c r="L138" s="53">
        <f t="shared" si="28"/>
        <v>0</v>
      </c>
      <c r="M138" s="53">
        <f t="shared" si="28"/>
        <v>886121.81267015706</v>
      </c>
      <c r="N138" s="53">
        <f>N20+N136</f>
        <v>882861.81159124465</v>
      </c>
      <c r="O138" s="53">
        <f>O20+O136</f>
        <v>882861.81159124465</v>
      </c>
      <c r="P138" s="53">
        <f>O138/B139/12</f>
        <v>36.297704688244963</v>
      </c>
      <c r="Q138" s="120">
        <v>36.299999999999997</v>
      </c>
    </row>
    <row r="139" spans="1:17" hidden="1">
      <c r="A139" s="64"/>
      <c r="B139" s="189">
        <f>O6</f>
        <v>2026.9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workbookViewId="0">
      <selection activeCell="R36" sqref="R36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2026.9</v>
      </c>
      <c r="I8" s="158">
        <f>G8*H8/12</f>
        <v>1.6890833333333335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612.51228916666673</v>
      </c>
      <c r="Q8" s="8">
        <f>ROUND(P8*30.2/100,2)</f>
        <v>184.98</v>
      </c>
      <c r="R8" s="8">
        <f>P8+Q8</f>
        <v>797.49228916666675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612.51228916666673</v>
      </c>
      <c r="Q9" s="19">
        <f>Q8</f>
        <v>184.98</v>
      </c>
      <c r="R9" s="19">
        <f>R8</f>
        <v>797.49228916666675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864.6</v>
      </c>
      <c r="I15" s="9">
        <f>G15*H15</f>
        <v>3.4584000000000001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1254.119592</v>
      </c>
      <c r="Q15" s="8">
        <f>ROUND(P15*30.2/100,2)</f>
        <v>378.74</v>
      </c>
      <c r="R15" s="8">
        <f>P15+Q15</f>
        <v>1632.859592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1254.119592</v>
      </c>
      <c r="Q16" s="19">
        <f>Q15</f>
        <v>378.74</v>
      </c>
      <c r="R16" s="19">
        <f>R15</f>
        <v>1632.859592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24</v>
      </c>
      <c r="I27" s="9">
        <f>G27*H27</f>
        <v>4.5600000000000005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1653.5928000000001</v>
      </c>
      <c r="Q27" s="8">
        <f>ROUND(P27*30.2/100,2)</f>
        <v>499.39</v>
      </c>
      <c r="R27" s="8">
        <f>P27+Q27</f>
        <v>2152.9828000000002</v>
      </c>
      <c r="T27" s="159">
        <v>24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1653.5928000000001</v>
      </c>
      <c r="Q28" s="19">
        <f>Q27</f>
        <v>499.39</v>
      </c>
      <c r="R28" s="19">
        <f>R27</f>
        <v>2152.9828000000002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791</v>
      </c>
      <c r="I33" s="9">
        <f>G33*H33</f>
        <v>130.51500000000001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47328.654450000002</v>
      </c>
      <c r="Q33" s="8">
        <f>ROUND(P33*30.2/100,2)</f>
        <v>14293.25</v>
      </c>
      <c r="R33" s="8">
        <f>P33+Q33</f>
        <v>61621.904450000002</v>
      </c>
      <c r="T33" s="159">
        <v>791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47328.654450000002</v>
      </c>
      <c r="Q34" s="19">
        <f>Q33</f>
        <v>14293.25</v>
      </c>
      <c r="R34" s="19">
        <f>R33</f>
        <v>61621.904450000002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52299.399131166669</v>
      </c>
      <c r="Q36" s="92">
        <f t="shared" ref="Q36:R36" si="0">Q9+Q16+Q22+Q28+Q34</f>
        <v>15794.42</v>
      </c>
      <c r="R36" s="92">
        <f t="shared" si="0"/>
        <v>68093.819131166674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3563.6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52299.399131166669</v>
      </c>
      <c r="Q38" s="133">
        <f t="shared" ref="Q38:R38" si="1">Q36+Q37</f>
        <v>15794.42</v>
      </c>
      <c r="R38" s="133">
        <f t="shared" si="1"/>
        <v>71657.41913116668</v>
      </c>
    </row>
    <row r="39" spans="1:20" ht="38.25" customHeight="1">
      <c r="B39" s="266" t="s">
        <v>461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J16" sqref="J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451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8890.4000000000015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5</v>
      </c>
      <c r="E9" s="9">
        <v>329.66</v>
      </c>
      <c r="F9" s="44">
        <v>164.8</v>
      </c>
      <c r="G9" s="46">
        <v>30787</v>
      </c>
      <c r="H9" s="8">
        <f>ROUND(D9*E9,2)</f>
        <v>1648.3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5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1813.15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5</v>
      </c>
      <c r="E11" s="9">
        <v>398.98</v>
      </c>
      <c r="F11" s="44">
        <f>F9</f>
        <v>164.8</v>
      </c>
      <c r="G11" s="46">
        <v>30787</v>
      </c>
      <c r="H11" s="8">
        <f t="shared" si="0"/>
        <v>1994.9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5</v>
      </c>
      <c r="E12" s="9">
        <v>686.81</v>
      </c>
      <c r="F12" s="44">
        <f>F9</f>
        <v>164.8</v>
      </c>
      <c r="G12" s="46">
        <v>30787</v>
      </c>
      <c r="H12" s="8">
        <f t="shared" si="0"/>
        <v>3434.05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2684.9008000000003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5</v>
      </c>
      <c r="E14" s="9">
        <v>3963.23</v>
      </c>
      <c r="F14" s="44"/>
      <c r="G14" s="44"/>
      <c r="H14" s="8">
        <f>D14*E14</f>
        <v>19816.150000000001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1333.5600000000004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32725.010800000004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462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workbookViewId="0">
      <selection activeCell="R12" sqref="R12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953</v>
      </c>
      <c r="I8" s="9">
        <f>G8*H8</f>
        <v>157.245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953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7236.56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7674.0300000000007</v>
      </c>
    </row>
    <row r="14" spans="1:20" ht="49.5" customHeight="1">
      <c r="B14" s="266" t="s">
        <v>463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G14" sqref="G14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451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82231.995950927216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24834.062777180017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4111.5997975463606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2026.9</v>
      </c>
      <c r="E13" s="153">
        <f>E7+E8+E9</f>
        <v>111177.65852565359</v>
      </c>
      <c r="F13" s="24">
        <f>D12*D13</f>
        <v>9264.8048771377998</v>
      </c>
      <c r="G13" s="19">
        <f>F13*12</f>
        <v>111177.65852565359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3560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114737.65852565359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464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466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451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154808.96046349045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46752.306059974115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1835.453942165831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275.31809132487467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2026.9</v>
      </c>
      <c r="E15" s="201"/>
      <c r="F15" s="207">
        <f>F7+F8+F9+F10</f>
        <v>203672.03855695529</v>
      </c>
      <c r="G15" s="133">
        <f>D14*D15</f>
        <v>16972.669879746274</v>
      </c>
      <c r="H15" s="133">
        <f>G15*12</f>
        <v>203672.03855695529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6" t="s">
        <v>465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154808.96046349045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46752.306059974115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2479.6331447329594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371.9449717099439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2026.9</v>
      </c>
      <c r="E15" s="201"/>
      <c r="F15" s="207">
        <f>F7+F8+F9+F10</f>
        <v>204412.8446399075</v>
      </c>
      <c r="G15" s="133">
        <f>D14*D15</f>
        <v>17034.40371999229</v>
      </c>
      <c r="H15" s="133">
        <f>G15*12</f>
        <v>204412.84463990747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5219.8759334498491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1576.4025319018544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1326.9507982840414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331.73769957101035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2026.9</v>
      </c>
      <c r="E15" s="108"/>
      <c r="F15" s="108"/>
      <c r="G15" s="201"/>
      <c r="H15" s="207">
        <f>H7+H8+H9+H10</f>
        <v>8454.9669632067562</v>
      </c>
      <c r="I15" s="133">
        <f>D14*D15</f>
        <v>704.58058026722972</v>
      </c>
      <c r="J15" s="133">
        <f>I15*12</f>
        <v>8454.9669632067562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454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467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121831.57534160296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36793.135753164082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30302.828992441617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18274.736301240446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2026.9</v>
      </c>
      <c r="E18" s="202"/>
      <c r="F18" s="205"/>
      <c r="G18" s="205"/>
      <c r="H18" s="209">
        <f>H7+H12+H13+H14</f>
        <v>207202.2763884491</v>
      </c>
      <c r="I18" s="202">
        <f>D17*D18</f>
        <v>17266.85636570409</v>
      </c>
      <c r="J18" s="202">
        <f>I18*12</f>
        <v>207202.27638844907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453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1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451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179.66844247225185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54.259869626620059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5649.2769780625104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2539.3757887509364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2026.9</v>
      </c>
      <c r="E18" s="211">
        <f>E11+E12+E13+E14</f>
        <v>8422.5810789123188</v>
      </c>
      <c r="F18" s="202">
        <f>G18/12</f>
        <v>701.88166666666666</v>
      </c>
      <c r="G18" s="202">
        <f>ROUND(G15/D16*D18,2)</f>
        <v>8422.58</v>
      </c>
      <c r="H18" s="147">
        <f>E18-G18</f>
        <v>1.0789123189169914E-3</v>
      </c>
      <c r="I18" s="27"/>
      <c r="J18" s="28"/>
      <c r="K18" s="28"/>
      <c r="L18" s="28"/>
    </row>
    <row r="19" spans="1:12" ht="59.25" customHeight="1">
      <c r="B19" s="266" t="s">
        <v>468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2026.9</v>
      </c>
      <c r="E15" s="108"/>
      <c r="F15" s="108"/>
      <c r="G15" s="104"/>
      <c r="H15" s="93">
        <f>D14*D15</f>
        <v>695.83109211453689</v>
      </c>
      <c r="I15" s="93">
        <f>H15*12</f>
        <v>8349.9731053744435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4"/>
  <sheetViews>
    <sheetView zoomScale="90" zoomScaleNormal="90" workbookViewId="0">
      <selection activeCell="B5" sqref="B5:R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2026.9</v>
      </c>
      <c r="I8" s="9">
        <f>G8*H8</f>
        <v>0.79049100000000005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286.65575133000004</v>
      </c>
      <c r="Q8" s="8">
        <f>ROUND(P8*30.2/100,2)</f>
        <v>86.57</v>
      </c>
      <c r="R8" s="8">
        <f>P8+Q8</f>
        <v>373.22575133000004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286.65575133000004</v>
      </c>
      <c r="Q9" s="19">
        <f>Q8</f>
        <v>86.57</v>
      </c>
      <c r="R9" s="19">
        <f>R8</f>
        <v>373.22575133000004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2026.9</v>
      </c>
      <c r="I15" s="157">
        <f>G15*H15/12</f>
        <v>0.52530491666666668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190.49132193083332</v>
      </c>
      <c r="Q15" s="8">
        <f>ROUND(P15*30.2/100,2)</f>
        <v>57.53</v>
      </c>
      <c r="R15" s="8">
        <f>P15+Q15</f>
        <v>248.02132193083332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190.49132193083332</v>
      </c>
      <c r="Q16" s="19">
        <f>Q15</f>
        <v>57.53</v>
      </c>
      <c r="R16" s="19">
        <f>R15</f>
        <v>248.02132193083332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2026.9</v>
      </c>
      <c r="I21" s="158">
        <f>G21*H21/12</f>
        <v>1.6553016666666671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600.26204338333343</v>
      </c>
      <c r="Q21" s="8">
        <f>ROUND(P21*30.2/100,2)</f>
        <v>181.28</v>
      </c>
      <c r="R21" s="8">
        <f>P21+Q21</f>
        <v>781.54204338333341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600.26204338333343</v>
      </c>
      <c r="Q22" s="19">
        <f>Q21</f>
        <v>181.28</v>
      </c>
      <c r="R22" s="19">
        <f>R21</f>
        <v>781.54204338333341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2026.9</v>
      </c>
      <c r="I27" s="157">
        <f>G27*H27/12</f>
        <v>0.42227083333333337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153.12807229166668</v>
      </c>
      <c r="Q27" s="8">
        <f>ROUND(P27*30.2/100,2)</f>
        <v>46.24</v>
      </c>
      <c r="R27" s="8">
        <f>P27+Q27</f>
        <v>199.36807229166669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153.12807229166668</v>
      </c>
      <c r="Q28" s="19">
        <f>Q27</f>
        <v>46.24</v>
      </c>
      <c r="R28" s="19">
        <f>R27</f>
        <v>199.36807229166669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18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2026.9</v>
      </c>
      <c r="I33" s="158">
        <f>G33*H33/12</f>
        <v>0.18917733333333334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68.601376386666672</v>
      </c>
      <c r="Q33" s="8">
        <f>ROUND(P33*30.2/100,2)</f>
        <v>20.72</v>
      </c>
      <c r="R33" s="8">
        <f>P33+Q33</f>
        <v>89.321376386666671</v>
      </c>
    </row>
    <row r="34" spans="1:18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68.601376386666672</v>
      </c>
      <c r="Q34" s="19">
        <f>Q33</f>
        <v>20.72</v>
      </c>
      <c r="R34" s="19">
        <f>R33</f>
        <v>89.321376386666671</v>
      </c>
    </row>
    <row r="36" spans="1:18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18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1299.1385653225002</v>
      </c>
      <c r="Q37" s="133">
        <f t="shared" si="0"/>
        <v>392.34000000000003</v>
      </c>
      <c r="R37" s="133">
        <f>R9+R16+R22+R28+R34</f>
        <v>1691.4785653225003</v>
      </c>
    </row>
    <row r="38" spans="1:18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18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18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18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2026.9</v>
      </c>
      <c r="I41" s="9">
        <f>G41*H41/12</f>
        <v>0.50672499999999998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183.75368674999999</v>
      </c>
      <c r="Q41" s="8">
        <f>ROUND(P41*30.2/100,2)</f>
        <v>55.49</v>
      </c>
      <c r="R41" s="8">
        <f>P41+Q41</f>
        <v>239.24368674999999</v>
      </c>
    </row>
    <row r="42" spans="1:18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183.75368674999999</v>
      </c>
      <c r="Q42" s="19">
        <f>Q41</f>
        <v>55.49</v>
      </c>
      <c r="R42" s="19">
        <f>R41</f>
        <v>239.24368674999999</v>
      </c>
    </row>
    <row r="44" spans="1:18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18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18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18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2026.9</v>
      </c>
      <c r="I47" s="158">
        <f>G47*H47/12</f>
        <v>0.33781666666666665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122.50245783333332</v>
      </c>
      <c r="Q47" s="8">
        <f>ROUND(P47*30.2/100,2)</f>
        <v>37</v>
      </c>
      <c r="R47" s="8">
        <f>P47+Q47</f>
        <v>159.50245783333332</v>
      </c>
    </row>
    <row r="48" spans="1:18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122.50245783333332</v>
      </c>
      <c r="Q48" s="19">
        <f>Q47</f>
        <v>37</v>
      </c>
      <c r="R48" s="19">
        <f>R47</f>
        <v>159.50245783333332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1605.3947099058337</v>
      </c>
      <c r="Q50" s="92">
        <f t="shared" ref="Q50:R50" si="1">Q9+Q16+Q22+Q28+Q34+Q42+Q48</f>
        <v>484.83000000000004</v>
      </c>
      <c r="R50" s="92">
        <f t="shared" si="1"/>
        <v>2090.2247099058336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1605.3947099058337</v>
      </c>
      <c r="Q52" s="133">
        <f t="shared" ref="Q52:R52" si="2">Q50+Q51</f>
        <v>484.83000000000004</v>
      </c>
      <c r="R52" s="133">
        <f t="shared" si="2"/>
        <v>2090.2247099058336</v>
      </c>
    </row>
    <row r="53" spans="1:18" ht="50.25" customHeight="1">
      <c r="B53" s="266" t="s">
        <v>452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10" workbookViewId="0">
      <selection activeCell="R10" sqref="R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896.6</v>
      </c>
      <c r="I10" s="8">
        <f>G10*H10/12/2</f>
        <v>14.196166666666668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5147.955918333334</v>
      </c>
      <c r="Q10" s="8">
        <f>ROUND(P10*30.2/100,2)</f>
        <v>1554.68</v>
      </c>
      <c r="R10" s="8">
        <f>P10+Q10</f>
        <v>6702.6359183333343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5147.955918333334</v>
      </c>
      <c r="Q11" s="19">
        <f>Q10</f>
        <v>1554.68</v>
      </c>
      <c r="R11" s="19">
        <f>R10</f>
        <v>6702.6359183333343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5147.955918333334</v>
      </c>
      <c r="Q13" s="92">
        <f t="shared" ref="Q13:R13" si="0">Q11</f>
        <v>1554.68</v>
      </c>
      <c r="R13" s="92">
        <f t="shared" si="0"/>
        <v>6702.6359183333343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1005.3953877500001</v>
      </c>
      <c r="S14" s="54">
        <v>15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5147.955918333334</v>
      </c>
      <c r="Q15" s="133">
        <f t="shared" ref="Q15:R15" si="1">Q13+Q14</f>
        <v>1554.68</v>
      </c>
      <c r="R15" s="133">
        <f t="shared" si="1"/>
        <v>7708.0313060833341</v>
      </c>
    </row>
    <row r="16" spans="1:20" ht="50.25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3" workbookViewId="0">
      <selection activeCell="I8" sqref="I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2026.9</v>
      </c>
      <c r="I8" s="9">
        <f>G8*H8</f>
        <v>6.0807000000000002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2205.0442410000001</v>
      </c>
      <c r="Q8" s="8">
        <f>ROUND(P8*30.2/100,2)</f>
        <v>665.92</v>
      </c>
      <c r="R8" s="8">
        <f>P8+Q8</f>
        <v>2870.9642410000001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2205.0442410000001</v>
      </c>
      <c r="Q9" s="19">
        <f>Q8</f>
        <v>665.92</v>
      </c>
      <c r="R9" s="19">
        <f>R8</f>
        <v>2870.9642410000001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2205.0442410000001</v>
      </c>
      <c r="Q23" s="92">
        <f t="shared" ref="Q23:R23" si="0">Q9+Q15+Q21</f>
        <v>665.92</v>
      </c>
      <c r="R23" s="92">
        <f t="shared" si="0"/>
        <v>2870.9642410000001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2205.0442410000001</v>
      </c>
      <c r="Q25" s="133">
        <f t="shared" ref="Q25:R25" si="1">Q23+Q24</f>
        <v>665.92</v>
      </c>
      <c r="R25" s="133">
        <f t="shared" si="1"/>
        <v>2870.9642410000001</v>
      </c>
    </row>
    <row r="26" spans="1:18" ht="45.75" customHeight="1">
      <c r="B26" s="266" t="s">
        <v>454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R18" sqref="R1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2026.9</v>
      </c>
      <c r="I9" s="9">
        <f>G9*H9/12</f>
        <v>0.50672499999999998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167.0469635</v>
      </c>
      <c r="Q9" s="8">
        <f>ROUND(P9*30.2/100,2)</f>
        <v>50.45</v>
      </c>
      <c r="R9" s="8">
        <f>P9+Q9</f>
        <v>217.49696349999999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167.0469635</v>
      </c>
      <c r="Q10" s="19">
        <f>Q9</f>
        <v>50.45</v>
      </c>
      <c r="R10" s="19">
        <f>R9</f>
        <v>217.49696349999999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760.5</v>
      </c>
      <c r="I15" s="9">
        <f>G15*H15/12</f>
        <v>0.19012499999999999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68.945028749999992</v>
      </c>
      <c r="Q15" s="8">
        <f>ROUND(P15*30.2/100,2)</f>
        <v>20.82</v>
      </c>
      <c r="R15" s="8">
        <f>P15+Q15</f>
        <v>89.765028749999999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68.945028749999992</v>
      </c>
      <c r="Q16" s="19">
        <f>Q15</f>
        <v>20.82</v>
      </c>
      <c r="R16" s="19">
        <f>R15</f>
        <v>89.765028749999999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235.99199225000001</v>
      </c>
      <c r="Q18" s="92">
        <f t="shared" ref="Q18:R18" si="0">Q10+Q16</f>
        <v>71.27000000000001</v>
      </c>
      <c r="R18" s="92">
        <f t="shared" si="0"/>
        <v>307.26199224999999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3256.9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235.99199225000001</v>
      </c>
      <c r="Q20" s="133">
        <f t="shared" ref="Q20:R20" si="1">Q18+Q19</f>
        <v>71.27000000000001</v>
      </c>
      <c r="R20" s="133">
        <f t="shared" si="1"/>
        <v>3564.1619922499999</v>
      </c>
    </row>
    <row r="21" spans="1:18" ht="44.25" customHeight="1">
      <c r="B21" s="266" t="s">
        <v>455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H10" sqref="H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456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2026.9</v>
      </c>
      <c r="I10" s="158">
        <f>G10*H10/12</f>
        <v>0.67563333333333331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245.00491566666665</v>
      </c>
      <c r="Q10" s="8">
        <f>ROUND(P10*30.2/100,2)</f>
        <v>73.989999999999995</v>
      </c>
      <c r="R10" s="8">
        <f>P10+Q10</f>
        <v>318.99491566666666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245.00491566666665</v>
      </c>
      <c r="Q11" s="19">
        <f>Q10</f>
        <v>73.989999999999995</v>
      </c>
      <c r="R11" s="19">
        <f>R10</f>
        <v>318.99491566666666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245.00491566666665</v>
      </c>
      <c r="Q13" s="92">
        <f t="shared" ref="Q13:R13" si="0">Q11</f>
        <v>73.989999999999995</v>
      </c>
      <c r="R13" s="92">
        <f t="shared" si="0"/>
        <v>318.99491566666666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245.00491566666665</v>
      </c>
      <c r="Q15" s="133">
        <f t="shared" ref="Q15:R15" si="1">Q13+Q14</f>
        <v>73.989999999999995</v>
      </c>
      <c r="R15" s="133">
        <f t="shared" si="1"/>
        <v>318.99491566666666</v>
      </c>
    </row>
    <row r="16" spans="1:18" ht="42" customHeight="1">
      <c r="B16" s="266" t="s">
        <v>457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H8" sqref="H8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2026.9</v>
      </c>
      <c r="I8" s="9">
        <f>G8*H8/12</f>
        <v>0.70941500000000024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257.25516145000006</v>
      </c>
      <c r="Q8" s="8">
        <f>ROUND(P8*30.2/100,2)</f>
        <v>77.69</v>
      </c>
      <c r="R8" s="8">
        <f>P8+Q8</f>
        <v>334.94516145000006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257.25516145000006</v>
      </c>
      <c r="Q9" s="19">
        <f>Q8</f>
        <v>77.69</v>
      </c>
      <c r="R9" s="19">
        <f>R8</f>
        <v>334.94516145000006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2008.2</v>
      </c>
      <c r="I15" s="9">
        <f>G15*H15/12</f>
        <v>0.70287000000000022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254.88174810000007</v>
      </c>
      <c r="Q15" s="8">
        <f>ROUND(P15*30.2/100,2)</f>
        <v>76.97</v>
      </c>
      <c r="R15" s="8">
        <f>P15+Q15</f>
        <v>331.85174810000007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254.88174810000007</v>
      </c>
      <c r="Q16" s="19">
        <f>Q15</f>
        <v>76.97</v>
      </c>
      <c r="R16" s="19">
        <f>R15</f>
        <v>331.85174810000007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512.13690955000015</v>
      </c>
      <c r="Q24" s="92">
        <f t="shared" ref="Q24:R24" si="0">Q9+Q16+Q22</f>
        <v>154.66</v>
      </c>
      <c r="R24" s="92">
        <f t="shared" si="0"/>
        <v>666.79690955000012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512.13690955000015</v>
      </c>
      <c r="Q26" s="133">
        <f t="shared" ref="Q26:R26" si="1">Q24+Q25</f>
        <v>154.66</v>
      </c>
      <c r="R26" s="133">
        <f t="shared" si="1"/>
        <v>666.79690955000012</v>
      </c>
    </row>
    <row r="27" spans="1:18" s="22" customFormat="1" ht="44.25" customHeight="1">
      <c r="B27" s="266" t="s">
        <v>458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48</v>
      </c>
      <c r="I8" s="9">
        <f>G8*H8/12</f>
        <v>2.4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870.31200000000001</v>
      </c>
      <c r="Q8" s="8">
        <f>ROUND(P8*30.2/100,2)</f>
        <v>262.83</v>
      </c>
      <c r="R8" s="8">
        <f>P8+Q8</f>
        <v>1133.1420000000001</v>
      </c>
      <c r="T8" s="28">
        <v>48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870.31200000000001</v>
      </c>
      <c r="Q9" s="19">
        <f>Q8</f>
        <v>262.83</v>
      </c>
      <c r="R9" s="19">
        <f>R8</f>
        <v>1133.1420000000001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6</v>
      </c>
      <c r="I20" s="9">
        <f>G20*H20</f>
        <v>4.32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1566.5616</v>
      </c>
      <c r="Q20" s="8">
        <f>ROUND(P20*30.2/100,2)</f>
        <v>473.1</v>
      </c>
      <c r="R20" s="8">
        <f>P20+Q20</f>
        <v>2039.6615999999999</v>
      </c>
      <c r="T20" s="194">
        <v>6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1566.5616</v>
      </c>
      <c r="Q21" s="19">
        <f>Q20</f>
        <v>473.1</v>
      </c>
      <c r="R21" s="19">
        <f>R20</f>
        <v>2039.6615999999999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24</v>
      </c>
      <c r="I26" s="9">
        <f>G26*H26</f>
        <v>6.24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2262.8112000000001</v>
      </c>
      <c r="Q26" s="8">
        <f>ROUND(P26*30.2/100,2)</f>
        <v>683.37</v>
      </c>
      <c r="R26" s="8">
        <f>P26+Q26</f>
        <v>2946.1812</v>
      </c>
      <c r="T26" s="194">
        <v>24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2262.8112000000001</v>
      </c>
      <c r="Q27" s="19">
        <f>Q26</f>
        <v>683.37</v>
      </c>
      <c r="R27" s="19">
        <f>R26</f>
        <v>2946.1812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6440.3088000000007</v>
      </c>
      <c r="Q29" s="92">
        <f t="shared" ref="Q29:R29" si="0">Q9+Q15+Q21+Q27</f>
        <v>1944.9699999999998</v>
      </c>
      <c r="R29" s="92">
        <f t="shared" si="0"/>
        <v>8385.2788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3260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6440.3088000000007</v>
      </c>
      <c r="Q31" s="133">
        <f t="shared" ref="Q31:R31" si="1">Q29+Q30</f>
        <v>1944.9699999999998</v>
      </c>
      <c r="R31" s="133">
        <f t="shared" si="1"/>
        <v>11645.2788</v>
      </c>
    </row>
    <row r="32" spans="1:20" ht="44.25" customHeight="1">
      <c r="B32" s="266" t="s">
        <v>459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workbookViewId="0">
      <selection activeCell="J8" sqref="J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ул.Новая, д 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48</v>
      </c>
      <c r="I8" s="9">
        <f>G8*H8/12</f>
        <v>2.4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870.31200000000001</v>
      </c>
      <c r="Q8" s="8">
        <f>ROUND(P8*30.2/100,2)</f>
        <v>262.83</v>
      </c>
      <c r="R8" s="8">
        <f>P8+Q8</f>
        <v>1133.1420000000001</v>
      </c>
      <c r="T8" s="28">
        <v>48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870.31200000000001</v>
      </c>
      <c r="Q9" s="19">
        <f>Q8</f>
        <v>262.83</v>
      </c>
      <c r="R9" s="19">
        <f>R8</f>
        <v>1133.1420000000001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2026.9</v>
      </c>
      <c r="I14" s="9">
        <f>G14*H14/12</f>
        <v>0.70941500000000024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257.25516145000006</v>
      </c>
      <c r="Q14" s="8">
        <f>ROUND(P14*30.2/100,2)</f>
        <v>77.69</v>
      </c>
      <c r="R14" s="8">
        <f>P14+Q14</f>
        <v>334.94516145000006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257.25516145000006</v>
      </c>
      <c r="Q15" s="19">
        <f>Q14</f>
        <v>77.69</v>
      </c>
      <c r="R15" s="19">
        <f>R14</f>
        <v>334.94516145000006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1194.6537114500002</v>
      </c>
      <c r="Q23" s="92">
        <f t="shared" ref="Q23:R23" si="0">Q9+Q15+Q21</f>
        <v>360.78</v>
      </c>
      <c r="R23" s="92">
        <f t="shared" si="0"/>
        <v>1555.4337114500001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1194.6537114500002</v>
      </c>
      <c r="Q25" s="133">
        <f t="shared" ref="Q25:R25" si="1">Q23+Q24</f>
        <v>360.78</v>
      </c>
      <c r="R25" s="133">
        <f t="shared" si="1"/>
        <v>1555.4337114500001</v>
      </c>
    </row>
    <row r="26" spans="1:21" ht="38.25" customHeight="1">
      <c r="B26" s="266" t="s">
        <v>460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2026-08-24T02:32:19Z</dcterms:modified>
</cp:coreProperties>
</file>