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H25" i="13" l="1"/>
  <c r="O8" i="27"/>
  <c r="K8"/>
  <c r="G8"/>
  <c r="I8" s="1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<sst xmlns="http://schemas.openxmlformats.org/spreadsheetml/2006/main" count="1453" uniqueCount="473">
  <si>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</si>
  <si>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</si>
  <si>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</si>
  <si>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</si>
  <si>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</si>
  <si>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</si>
  <si>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</si>
  <si>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</si>
  <si>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</si>
  <si>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</si>
  <si>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</si>
  <si>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</si>
  <si>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</si>
  <si>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</si>
  <si>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</si>
  <si>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</si>
  <si>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</si>
  <si>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</si>
  <si>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</si>
  <si>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</si>
  <si>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</si>
  <si>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</si>
  <si>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</si>
  <si>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</si>
  <si>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</si>
  <si>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</si>
  <si>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</si>
  <si>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</si>
  <si>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</si>
  <si>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</si>
  <si>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</si>
  <si>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</si>
  <si>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</si>
  <si>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</si>
  <si>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</si>
  <si>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</si>
  <si>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</si>
  <si>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</si>
  <si>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</si>
  <si>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</si>
  <si>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</si>
  <si>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</si>
  <si>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</si>
  <si>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</si>
  <si>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</si>
  <si>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</si>
  <si>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</si>
  <si>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</si>
  <si>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</si>
  <si>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</si>
  <si>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</si>
  <si>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</si>
  <si>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</si>
  <si>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</si>
  <si>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</si>
  <si>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</si>
  <si>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</si>
  <si>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</si>
  <si>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</si>
  <si>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</si>
  <si>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</si>
  <si>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</si>
  <si>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</si>
  <si>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</si>
  <si>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</si>
  <si>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</si>
  <si>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</si>
  <si>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</si>
  <si>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</si>
  <si>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</si>
  <si>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</si>
  <si>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</si>
  <si>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</si>
  <si>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</si>
  <si>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</si>
  <si>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</si>
  <si>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</si>
  <si>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</si>
  <si>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</si>
  <si>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</si>
  <si>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</si>
  <si>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</si>
  <si>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</si>
  <si>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</si>
  <si>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</si>
  <si>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</si>
  <si>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</si>
  <si>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</si>
  <si>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</si>
  <si>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</si>
  <si>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</si>
  <si>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</si>
  <si>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</si>
  <si>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</si>
  <si>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</si>
  <si>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</si>
  <si>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</si>
  <si>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</si>
  <si>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</si>
  <si>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</si>
  <si>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</si>
  <si>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</si>
  <si>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</si>
  <si>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</si>
  <si>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</si>
  <si>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</si>
  <si>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</si>
  <si>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</si>
  <si>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</si>
  <si>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</si>
  <si>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</si>
  <si>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</si>
  <si>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</si>
  <si>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</si>
  <si>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</si>
  <si>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</si>
  <si>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</si>
  <si>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</si>
  <si>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</si>
  <si>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</si>
  <si>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</si>
  <si>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</si>
  <si>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</si>
  <si>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</si>
  <si>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</si>
  <si>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</si>
  <si>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</si>
  <si>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</si>
  <si>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</si>
  <si>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</si>
  <si>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</si>
  <si>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</si>
  <si>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</si>
  <si>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</si>
  <si>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</si>
  <si>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</si>
  <si>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</si>
  <si>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</si>
  <si>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</si>
  <si>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</si>
  <si>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</si>
  <si>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</si>
  <si>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</si>
  <si>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</si>
  <si>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</si>
  <si>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</si>
  <si>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</si>
  <si>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</si>
  <si>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</si>
  <si>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</si>
  <si>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</si>
  <si>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</si>
  <si>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</si>
  <si>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</si>
  <si>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</si>
  <si>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</si>
  <si>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</si>
  <si>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</si>
  <si>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</si>
  <si>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</si>
  <si>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</si>
  <si>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</si>
  <si>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</si>
  <si>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</si>
  <si>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</si>
  <si>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</si>
  <si>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</si>
  <si>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</si>
  <si>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</si>
  <si>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</si>
  <si>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</si>
  <si>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</si>
  <si>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</si>
  <si>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</si>
  <si>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</si>
  <si>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</si>
  <si>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</si>
  <si>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</si>
  <si>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</si>
  <si>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</si>
  <si>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</si>
  <si>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</si>
  <si>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</si>
  <si>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</si>
  <si>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</si>
  <si>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</si>
  <si>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</si>
  <si>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</si>
  <si>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</si>
  <si>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</si>
  <si>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</si>
  <si>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</si>
  <si>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</si>
  <si>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</si>
  <si>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</si>
  <si>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</si>
  <si>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</si>
  <si>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</si>
  <si>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</si>
  <si>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</si>
  <si>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</si>
  <si>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</si>
  <si>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</si>
  <si>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</si>
  <si>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</si>
  <si>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</si>
  <si>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</si>
  <si>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</si>
  <si>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</si>
  <si>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</si>
  <si>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</si>
  <si>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</si>
  <si>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</si>
  <si>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</si>
  <si>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</si>
  <si>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</si>
  <si>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</si>
  <si>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</si>
  <si>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</si>
  <si>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</si>
  <si>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</si>
  <si>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</si>
  <si>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</si>
  <si>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</si>
  <si>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</si>
  <si>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</si>
  <si>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</si>
  <si>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</si>
  <si>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</si>
  <si>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</si>
  <si>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</si>
  <si>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</si>
  <si>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</si>
  <si>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</si>
  <si>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</si>
  <si>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</si>
  <si>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</si>
  <si>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</si>
  <si>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</si>
  <si>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</si>
  <si>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</si>
  <si>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</si>
  <si>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</si>
  <si>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</si>
  <si>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</si>
  <si>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</si>
  <si>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</si>
  <si>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</si>
  <si>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</si>
  <si>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</si>
  <si>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</si>
  <si>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</si>
  <si>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</si>
  <si>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</si>
  <si>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</si>
  <si>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</si>
  <si>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</si>
  <si>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</si>
  <si>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</si>
  <si>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</si>
  <si>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</si>
  <si>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</si>
  <si>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</si>
  <si>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</si>
  <si>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</si>
  <si>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</si>
  <si>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</si>
  <si>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</si>
  <si>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</si>
  <si>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</si>
  <si>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</si>
  <si>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</si>
  <si>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</si>
  <si>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</si>
  <si>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</si>
  <si>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</si>
  <si>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</si>
  <si>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</si>
  <si>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</si>
  <si>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</si>
  <si>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</si>
  <si>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</si>
  <si>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</si>
  <si>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</si>
  <si>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</si>
  <si>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</si>
  <si>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</si>
  <si>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</si>
  <si>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</si>
  <si>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</si>
  <si>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</si>
  <si>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</si>
  <si>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</si>
  <si>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</si>
  <si>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</si>
  <si>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</si>
  <si>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</si>
  <si>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</si>
  <si>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</si>
  <si>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</si>
  <si>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</si>
  <si>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</si>
  <si>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</si>
  <si>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</si>
  <si>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</si>
  <si>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</si>
  <si>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</si>
  <si>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</si>
  <si>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</si>
  <si>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</si>
  <si>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</si>
  <si>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</si>
  <si>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</si>
  <si>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</si>
  <si>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</si>
  <si>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</si>
  <si>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</si>
  <si>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</si>
  <si>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</si>
  <si>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</si>
  <si>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</si>
  <si>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</si>
  <si>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</si>
  <si>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</si>
  <si>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</si>
  <si>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</si>
  <si>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</si>
  <si>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</si>
  <si>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</si>
  <si>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</si>
  <si>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</si>
  <si>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</si>
  <si>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</si>
  <si>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</si>
  <si>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</si>
  <si>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</si>
  <si>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</si>
  <si>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</si>
  <si>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</si>
  <si>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</si>
  <si>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</si>
  <si>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</si>
  <si>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</si>
  <si>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</si>
  <si>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</si>
  <si>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</si>
  <si>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</si>
  <si>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</si>
  <si>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</si>
  <si>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</si>
  <si>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</si>
  <si>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</si>
  <si>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</si>
  <si>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</si>
  <si>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</si>
  <si>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</si>
  <si>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</si>
  <si>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</si>
  <si>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</si>
  <si>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</si>
  <si>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</si>
  <si>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</si>
  <si>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</si>
  <si>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</si>
  <si>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</si>
  <si>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</si>
  <si>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</si>
  <si>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</si>
  <si>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</si>
  <si>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</si>
  <si>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</si>
  <si>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</si>
  <si>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</si>
  <si>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</si>
  <si>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</si>
  <si>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</si>
  <si>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</si>
  <si>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</si>
  <si>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</si>
  <si>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</si>
  <si>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</si>
  <si>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</si>
  <si>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</si>
  <si>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</si>
  <si>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</si>
  <si>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</si>
  <si>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</si>
  <si>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</si>
  <si>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</si>
  <si>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</si>
  <si>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</si>
  <si>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</si>
  <si>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</si>
  <si>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</si>
  <si>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</si>
  <si>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</si>
  <si>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</si>
  <si>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</si>
  <si>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</si>
  <si>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</si>
  <si>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</si>
  <si>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</si>
  <si>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</si>
  <si>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</si>
  <si>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</si>
  <si>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</si>
  <si>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</si>
  <si>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</si>
  <si>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</si>
  <si>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</si>
  <si>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</si>
  <si>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</si>
  <si>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</si>
  <si>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</si>
  <si>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</si>
  <si>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</si>
  <si>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</si>
  <si>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</si>
  <si>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</si>
  <si>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</si>
  <si>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</si>
  <si>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</si>
  <si>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</si>
  <si>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</si>
  <si>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</si>
  <si>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</si>
  <si>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</si>
  <si>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</si>
  <si>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</si>
  <si>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</si>
  <si>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</si>
  <si>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</si>
  <si>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</si>
  <si>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</si>
  <si>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</si>
  <si>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</si>
  <si>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</si>
  <si>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</si>
  <si>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</si>
  <si>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</si>
  <si>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</si>
  <si>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</si>
  <si>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</si>
  <si>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</si>
  <si>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</si>
  <si>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</si>
  <si>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</si>
  <si>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</si>
  <si>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</si>
  <si>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</si>
  <si>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</si>
  <si>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</si>
  <si>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</si>
  <si>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</si>
  <si>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</si>
  <si>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</si>
  <si>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</si>
  <si>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</si>
  <si>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</si>
  <si>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</si>
  <si>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</si>
  <si>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</si>
  <si>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</si>
  <si>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</si>
  <si>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</si>
  <si>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</si>
  <si>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</si>
  <si>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</si>
  <si>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 платы на регулируемый период с 01.09.2026г. по 31.08.2027г.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</si>
  <si>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ул.Ленина , д.3</t>
  </si>
  <si>
    <t>с.Чечеул, ул Ленина, д.3</t>
  </si>
  <si>
    <t>с.Чечеул ,улица Ленина д  3</t>
  </si>
  <si>
    <t>с.Чечеул улица Ленина д  3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</si>
</sst>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132" zoomScale="80" zoomScaleNormal="80" workbookViewId="0">
      <selection activeCell="P138" sqref="P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1188.2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31.64</v>
      </c>
      <c r="P9" s="257"/>
      <c r="Q9" s="119"/>
    </row>
    <row r="10" spans="1:17" s="51" customFormat="1" ht="35.25" customHeight="1">
      <c r="A10" s="115" t="s">
        <v>16</v>
      </c>
      <c r="B10" s="236" t="s">
        <v>468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35.86</v>
      </c>
      <c r="P10" s="243"/>
      <c r="Q10" s="119"/>
    </row>
    <row r="11" spans="1:17" s="51" customFormat="1" ht="49.5" customHeight="1">
      <c r="A11" s="115" t="s">
        <v>17</v>
      </c>
      <c r="B11" s="239" t="s">
        <v>448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357516.13322768931</v>
      </c>
      <c r="F20" s="164">
        <f t="shared" si="0"/>
        <v>107969.83863766892</v>
      </c>
      <c r="G20" s="164">
        <f t="shared" si="0"/>
        <v>3875.448753155355</v>
      </c>
      <c r="H20" s="164">
        <f t="shared" si="0"/>
        <v>4796.96</v>
      </c>
      <c r="I20" s="164">
        <f t="shared" si="0"/>
        <v>17763.985104750667</v>
      </c>
      <c r="J20" s="164">
        <f t="shared" si="0"/>
        <v>0</v>
      </c>
      <c r="K20" s="164">
        <f t="shared" si="0"/>
        <v>14230.544360504577</v>
      </c>
      <c r="L20" s="164">
        <f t="shared" si="0"/>
        <v>0</v>
      </c>
      <c r="M20" s="164">
        <f t="shared" si="0"/>
        <v>506152.91008376877</v>
      </c>
      <c r="N20" s="164">
        <f t="shared" si="0"/>
        <v>506395.23470460094</v>
      </c>
      <c r="O20" s="164">
        <f t="shared" si="0"/>
        <v>506395.23470460094</v>
      </c>
      <c r="P20" s="164">
        <f t="shared" si="0"/>
        <v>35.515572203374916</v>
      </c>
      <c r="Q20" s="120">
        <f>O20/O6/12</f>
        <v>35.515572203374916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5802.7481974383327</v>
      </c>
      <c r="F21" s="173">
        <f t="shared" ref="F21:M21" si="1">F22+F32+F43+F50+F54</f>
        <v>1752.4099999999996</v>
      </c>
      <c r="G21" s="173">
        <f t="shared" si="1"/>
        <v>140.24924149999998</v>
      </c>
      <c r="H21" s="173">
        <f t="shared" si="1"/>
        <v>2560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10255.407438938333</v>
      </c>
      <c r="N21" s="173">
        <f>N22+N32+N43+N50+N54</f>
        <v>10255.407438938333</v>
      </c>
      <c r="O21" s="173">
        <f>O22+O32+O43+O50+O54</f>
        <v>10255.407438938333</v>
      </c>
      <c r="P21" s="173">
        <f>P22+P32+P43+P50+P54</f>
        <v>0.71925373386483293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3966.9522649049995</v>
      </c>
      <c r="F22" s="180">
        <f t="shared" ref="F22:M22" si="2">SUM(F23:F31)</f>
        <v>1198.02</v>
      </c>
      <c r="G22" s="180">
        <f t="shared" si="2"/>
        <v>0</v>
      </c>
      <c r="H22" s="180">
        <f t="shared" si="2"/>
        <v>2560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7724.9722649049991</v>
      </c>
      <c r="N22" s="180">
        <f>SUM(N23:N31)</f>
        <v>7724.9722649049991</v>
      </c>
      <c r="O22" s="180">
        <f>SUM(O23:O31)</f>
        <v>7724.9722649049991</v>
      </c>
      <c r="P22" s="180">
        <f>SUM(P23:P31)</f>
        <v>0.54178394945470743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761.5750374050001</v>
      </c>
      <c r="F23" s="14">
        <f>'1.1.1. Осмотр несущ.констр.'!Q37</f>
        <v>229.99</v>
      </c>
      <c r="G23" s="12"/>
      <c r="H23" s="12"/>
      <c r="I23" s="14"/>
      <c r="J23" s="60"/>
      <c r="K23" s="23"/>
      <c r="L23" s="23"/>
      <c r="M23" s="24">
        <f t="shared" ref="M23:M31" si="3">SUM(E23:L23)</f>
        <v>991.56503740500011</v>
      </c>
      <c r="N23" s="23">
        <f>O23</f>
        <v>991.56503740500011</v>
      </c>
      <c r="O23" s="61">
        <f>'1.1.1. Осмотр несущ.констр.'!R37</f>
        <v>991.56503740500011</v>
      </c>
      <c r="P23" s="61">
        <f>O23/O6/12</f>
        <v>6.9542517912598897E-2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107.7192415</v>
      </c>
      <c r="F24" s="14">
        <f>'1.1.1. Осмотр несущ.констр.'!Q42</f>
        <v>32.53</v>
      </c>
      <c r="G24" s="12"/>
      <c r="H24" s="12"/>
      <c r="I24" s="14"/>
      <c r="J24" s="60"/>
      <c r="K24" s="23"/>
      <c r="L24" s="23"/>
      <c r="M24" s="24">
        <f t="shared" si="3"/>
        <v>140.24924149999998</v>
      </c>
      <c r="N24" s="110">
        <f t="shared" ref="N24:N26" si="4">O24</f>
        <v>140.24924149999998</v>
      </c>
      <c r="O24" s="61">
        <f>'1.1.1. Осмотр несущ.констр.'!R42</f>
        <v>140.24924149999998</v>
      </c>
      <c r="P24" s="61">
        <f>O24/O6/12</f>
        <v>9.8362538223082507E-3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3025.8451583333331</v>
      </c>
      <c r="F25" s="14">
        <f>'1.1.1. Очистка подвала'!Q11</f>
        <v>913.81</v>
      </c>
      <c r="G25" s="12"/>
      <c r="H25" s="14">
        <f>'1.1.1. Очистка подвала'!R14</f>
        <v>2560</v>
      </c>
      <c r="I25" s="14"/>
      <c r="J25" s="60"/>
      <c r="K25" s="23"/>
      <c r="L25" s="23"/>
      <c r="M25" s="24">
        <f t="shared" si="3"/>
        <v>6499.655158333333</v>
      </c>
      <c r="N25" s="110">
        <f>'1.1.1. Очистка подвала'!R15</f>
        <v>6499.655158333333</v>
      </c>
      <c r="O25" s="61">
        <f>N25</f>
        <v>6499.655158333333</v>
      </c>
      <c r="P25" s="61">
        <f>O25/O6/12</f>
        <v>0.45584744139127342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71.812827666666678</v>
      </c>
      <c r="F26" s="14">
        <f>'1.1.1. Осмотр несущ.констр.'!Q48</f>
        <v>21.69</v>
      </c>
      <c r="G26" s="12"/>
      <c r="H26" s="12"/>
      <c r="I26" s="14"/>
      <c r="J26" s="60"/>
      <c r="K26" s="23"/>
      <c r="L26" s="23"/>
      <c r="M26" s="24">
        <f t="shared" si="3"/>
        <v>93.502827666666676</v>
      </c>
      <c r="N26" s="110">
        <f t="shared" si="4"/>
        <v>93.502827666666676</v>
      </c>
      <c r="O26" s="61">
        <f>'1.1.1. Осмотр несущ.констр.'!R48</f>
        <v>93.502827666666676</v>
      </c>
      <c r="P26" s="193">
        <f>O26/O6/12</f>
        <v>6.5577363285268106E-3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1292.6308979999999</v>
      </c>
      <c r="F32" s="180">
        <f t="shared" ref="F32:M32" si="5">SUM(F33:F42)</f>
        <v>390.37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1683.0008979999998</v>
      </c>
      <c r="N32" s="180">
        <f>SUM(N33:N42)</f>
        <v>1683.0008979999998</v>
      </c>
      <c r="O32" s="180">
        <f>SUM(O33:O42)</f>
        <v>1683.0008979999998</v>
      </c>
      <c r="P32" s="180">
        <f>SUM(P33:P42)</f>
        <v>0.11803574720866294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1292.6308979999999</v>
      </c>
      <c r="F34" s="14">
        <f>'1.1.2. Осмотр кровли'!Q9</f>
        <v>390.37</v>
      </c>
      <c r="G34" s="12"/>
      <c r="H34" s="12"/>
      <c r="I34" s="14"/>
      <c r="J34" s="12"/>
      <c r="K34" s="23"/>
      <c r="L34" s="23"/>
      <c r="M34" s="24">
        <f t="shared" ref="M34:M90" si="6">SUM(E34:L34)</f>
        <v>1683.0008979999998</v>
      </c>
      <c r="N34" s="23">
        <f>O34</f>
        <v>1683.0008979999998</v>
      </c>
      <c r="O34" s="14">
        <f>'1.1.2. Осмотр кровли'!R9</f>
        <v>1683.0008979999998</v>
      </c>
      <c r="P34" s="14">
        <f>O34/O6/12</f>
        <v>0.11803574720866294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97.925503000000006</v>
      </c>
      <c r="F43" s="180">
        <f t="shared" ref="F43:M43" si="7">SUM(F44:F49)</f>
        <v>29.57</v>
      </c>
      <c r="G43" s="180">
        <f t="shared" si="7"/>
        <v>140.24924149999998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267.74474450000002</v>
      </c>
      <c r="N43" s="180">
        <f>SUM(N44:N49)</f>
        <v>267.74474450000002</v>
      </c>
      <c r="O43" s="180">
        <f>SUM(O44:O49)</f>
        <v>267.74474450000002</v>
      </c>
      <c r="P43" s="188">
        <f>SUM(P44:P49)</f>
        <v>1.8778035719295288E-2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97.925503000000006</v>
      </c>
      <c r="F44" s="14">
        <f>'1.1.3. Осмотр окон, дверей'!Q10</f>
        <v>29.57</v>
      </c>
      <c r="G44" s="12"/>
      <c r="H44" s="12"/>
      <c r="I44" s="14"/>
      <c r="J44" s="60"/>
      <c r="K44" s="23"/>
      <c r="L44" s="23"/>
      <c r="M44" s="24">
        <f t="shared" si="6"/>
        <v>127.49550300000001</v>
      </c>
      <c r="N44" s="23">
        <f>O44</f>
        <v>127.49550300000001</v>
      </c>
      <c r="O44" s="61">
        <f>'1.1.3. Осмотр окон, дверей'!R10</f>
        <v>127.49550300000001</v>
      </c>
      <c r="P44" s="61">
        <f>O44/O6/12</f>
        <v>8.9417818969870395E-3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140.24924149999998</v>
      </c>
      <c r="H48" s="12"/>
      <c r="I48" s="14"/>
      <c r="J48" s="60"/>
      <c r="K48" s="23"/>
      <c r="L48" s="23"/>
      <c r="M48" s="24">
        <f t="shared" si="6"/>
        <v>140.24924149999998</v>
      </c>
      <c r="N48" s="110">
        <f>O48</f>
        <v>140.24924149999998</v>
      </c>
      <c r="O48" s="14">
        <f>'1.1.3. Осмотр окон, дверей'!R16</f>
        <v>140.24924149999998</v>
      </c>
      <c r="P48" s="14">
        <f>O48/O6/12</f>
        <v>9.8362538223082507E-3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143.62565533333336</v>
      </c>
      <c r="F50" s="183">
        <f t="shared" ref="F50:M50" si="8">SUM(F51:F53)</f>
        <v>43.37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186.99565533333336</v>
      </c>
      <c r="N50" s="183">
        <f>SUM(N51:N53)</f>
        <v>186.99565533333336</v>
      </c>
      <c r="O50" s="183">
        <f>SUM(O51:O53)</f>
        <v>186.99565533333336</v>
      </c>
      <c r="P50" s="183">
        <f>SUM(P51:P53)</f>
        <v>1.3114771316089699E-2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143.62565533333336</v>
      </c>
      <c r="F51" s="14">
        <f>'1.1.4. Осмотр внут.отделки'!Q11</f>
        <v>43.37</v>
      </c>
      <c r="G51" s="12"/>
      <c r="H51" s="12"/>
      <c r="I51" s="14"/>
      <c r="J51" s="60"/>
      <c r="K51" s="23"/>
      <c r="L51" s="23"/>
      <c r="M51" s="24">
        <f t="shared" si="6"/>
        <v>186.99565533333336</v>
      </c>
      <c r="N51" s="23">
        <f>O51</f>
        <v>186.99565533333336</v>
      </c>
      <c r="O51" s="23">
        <f>'1.1.4. Осмотр внут.отделки'!R11</f>
        <v>186.99565533333336</v>
      </c>
      <c r="P51" s="23">
        <f>O51/O6/12</f>
        <v>1.3114771316089699E-2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301.61387620000011</v>
      </c>
      <c r="F54" s="180">
        <f t="shared" ref="F54:M54" si="9">SUM(F55:F57)</f>
        <v>91.08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392.69387620000009</v>
      </c>
      <c r="N54" s="180">
        <f>SUM(N55:N57)</f>
        <v>392.69387620000009</v>
      </c>
      <c r="O54" s="184">
        <f>SUM(O55:O57)</f>
        <v>392.69387620000009</v>
      </c>
      <c r="P54" s="184">
        <f>SUM(P55:P57)</f>
        <v>2.7541230166077544E-2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150.80693810000005</v>
      </c>
      <c r="F55" s="14">
        <f>'1.1.5. Вентиляция'!Q9</f>
        <v>45.54</v>
      </c>
      <c r="G55" s="12"/>
      <c r="H55" s="12"/>
      <c r="I55" s="14"/>
      <c r="J55" s="60"/>
      <c r="K55" s="23"/>
      <c r="L55" s="23"/>
      <c r="M55" s="24">
        <f>SUM(E55:L55)</f>
        <v>196.34693810000005</v>
      </c>
      <c r="N55" s="217">
        <f>O55</f>
        <v>392.69387620000009</v>
      </c>
      <c r="O55" s="217">
        <f>'1.1.5. Вентиляция'!R26</f>
        <v>392.69387620000009</v>
      </c>
      <c r="P55" s="217">
        <f>O55/O6/12</f>
        <v>2.7541230166077544E-2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150.80693810000005</v>
      </c>
      <c r="F56" s="14">
        <f>'1.1.5. Вентиляция'!Q16</f>
        <v>45.54</v>
      </c>
      <c r="G56" s="12"/>
      <c r="H56" s="12"/>
      <c r="I56" s="14"/>
      <c r="J56" s="60"/>
      <c r="K56" s="23"/>
      <c r="L56" s="23"/>
      <c r="M56" s="24">
        <f t="shared" ref="M56:M57" si="10">SUM(E56:L56)</f>
        <v>196.34693810000005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95731.073100478185</v>
      </c>
      <c r="F58" s="173">
        <f t="shared" ref="F58:M58" si="11">F59+F68+F76+F92</f>
        <v>28910.770434877544</v>
      </c>
      <c r="G58" s="173">
        <f t="shared" si="11"/>
        <v>427.75</v>
      </c>
      <c r="H58" s="173">
        <f t="shared" si="11"/>
        <v>2236.96</v>
      </c>
      <c r="I58" s="173">
        <f t="shared" si="11"/>
        <v>0</v>
      </c>
      <c r="J58" s="173">
        <f t="shared" si="11"/>
        <v>0</v>
      </c>
      <c r="K58" s="173">
        <f t="shared" si="11"/>
        <v>2943.7071316022425</v>
      </c>
      <c r="L58" s="173">
        <f t="shared" si="11"/>
        <v>0</v>
      </c>
      <c r="M58" s="173">
        <f t="shared" si="11"/>
        <v>130250.26066695797</v>
      </c>
      <c r="N58" s="174">
        <f>N59+N68+N76+N92</f>
        <v>130250.26066695797</v>
      </c>
      <c r="O58" s="173">
        <f>O59+O68+O76+O92</f>
        <v>130250.26066695797</v>
      </c>
      <c r="P58" s="173">
        <f>P59+P68+P76+P92</f>
        <v>9.1349843367389028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7455.6728000000003</v>
      </c>
      <c r="F59" s="180">
        <f t="shared" ref="F59:M59" si="12">SUM(F60:F67)</f>
        <v>2251.6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9707.2728000000006</v>
      </c>
      <c r="N59" s="185">
        <f>SUM(N60:N67)</f>
        <v>9707.2728000000006</v>
      </c>
      <c r="O59" s="180">
        <f>SUM(O60:O67)</f>
        <v>9707.2728000000006</v>
      </c>
      <c r="P59" s="180">
        <f>SUM(P60:P66)</f>
        <v>0.68081080626157209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580.20799999999997</v>
      </c>
      <c r="F60" s="14">
        <f>'1.2.1. Осмотр ХВС'!Q9</f>
        <v>175.22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755.428</v>
      </c>
      <c r="N60" s="14">
        <f>O60</f>
        <v>755.428</v>
      </c>
      <c r="O60" s="14">
        <f>'1.2.1. Осмотр ХВС'!R9</f>
        <v>755.428</v>
      </c>
      <c r="P60" s="14">
        <f>O60/O6/12</f>
        <v>5.2981260169443968E-2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2610.9360000000001</v>
      </c>
      <c r="F61" s="14">
        <f>'1.2.1. Осмотр ХВС'!Q15</f>
        <v>788.5</v>
      </c>
      <c r="G61" s="5"/>
      <c r="H61" s="12"/>
      <c r="I61" s="14"/>
      <c r="J61" s="12"/>
      <c r="K61" s="23"/>
      <c r="L61" s="23"/>
      <c r="M61" s="24">
        <f t="shared" si="6"/>
        <v>3399.4360000000001</v>
      </c>
      <c r="N61" s="14">
        <f>O61</f>
        <v>3399.4360000000001</v>
      </c>
      <c r="O61" s="14">
        <f>'1.2.1. Осмотр ХВС'!R15</f>
        <v>3399.4360000000001</v>
      </c>
      <c r="P61" s="14">
        <f>O61/O6/12</f>
        <v>0.23841637210346181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3133.1232</v>
      </c>
      <c r="F62" s="14">
        <f>'1.2.1. Осмотр ХВС'!Q21</f>
        <v>946.2</v>
      </c>
      <c r="G62" s="9"/>
      <c r="H62" s="12"/>
      <c r="I62" s="14"/>
      <c r="J62" s="12"/>
      <c r="K62" s="23"/>
      <c r="L62" s="23"/>
      <c r="M62" s="24">
        <f t="shared" si="6"/>
        <v>4079.3231999999998</v>
      </c>
      <c r="N62" s="14">
        <f t="shared" ref="N62:N63" si="13">O62</f>
        <v>4079.3231999999998</v>
      </c>
      <c r="O62" s="8">
        <f>'1.2.1. Осмотр ХВС'!R21</f>
        <v>4079.3231999999998</v>
      </c>
      <c r="P62" s="8">
        <f>O62/O6/12</f>
        <v>0.28609964652415415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1131.4056</v>
      </c>
      <c r="F63" s="14">
        <f>'1.2.1. Осмотр ХВС'!Q27</f>
        <v>341.68</v>
      </c>
      <c r="G63" s="9"/>
      <c r="H63" s="12"/>
      <c r="I63" s="14"/>
      <c r="J63" s="12"/>
      <c r="K63" s="23"/>
      <c r="L63" s="23"/>
      <c r="M63" s="24">
        <f t="shared" si="6"/>
        <v>1473.0856000000001</v>
      </c>
      <c r="N63" s="14">
        <f t="shared" si="13"/>
        <v>1473.0856000000001</v>
      </c>
      <c r="O63" s="69">
        <f>'1.2.1. Осмотр ХВС'!R27</f>
        <v>1473.0856000000001</v>
      </c>
      <c r="P63" s="69">
        <f>O63/O6/12</f>
        <v>0.10331352746451215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798.10148809999998</v>
      </c>
      <c r="F68" s="180">
        <f t="shared" ref="F68:M68" si="14">SUM(F69:F75)</f>
        <v>241.01999999999998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1039.1214881000001</v>
      </c>
      <c r="N68" s="185">
        <f>SUM(N69:N75)</f>
        <v>1039.1214881000001</v>
      </c>
      <c r="O68" s="185">
        <f>SUM(O69:O75)</f>
        <v>1039.1214881000001</v>
      </c>
      <c r="P68" s="185">
        <f>SUM(P69:P75)</f>
        <v>7.2877846609717772E-2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580.20799999999997</v>
      </c>
      <c r="F69" s="14">
        <f>'1.2.2. Осмотр ВО'!Q9</f>
        <v>175.22</v>
      </c>
      <c r="G69" s="12"/>
      <c r="H69" s="12"/>
      <c r="I69" s="14"/>
      <c r="J69" s="60"/>
      <c r="K69" s="23"/>
      <c r="L69" s="23"/>
      <c r="M69" s="24">
        <f t="shared" si="6"/>
        <v>755.428</v>
      </c>
      <c r="N69" s="23">
        <f>O69</f>
        <v>755.428</v>
      </c>
      <c r="O69" s="61">
        <f>'1.2.2. Осмотр ВО'!R9</f>
        <v>755.428</v>
      </c>
      <c r="P69" s="61">
        <f>O69/O6/12</f>
        <v>5.2981260169443968E-2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150.80693810000005</v>
      </c>
      <c r="F70" s="14">
        <f>'1.2.2. Осмотр ВО'!Q15</f>
        <v>45.54</v>
      </c>
      <c r="G70" s="12"/>
      <c r="H70" s="12"/>
      <c r="I70" s="14"/>
      <c r="J70" s="60"/>
      <c r="K70" s="23"/>
      <c r="L70" s="23"/>
      <c r="M70" s="24">
        <f t="shared" si="6"/>
        <v>196.34693810000005</v>
      </c>
      <c r="N70" s="110">
        <f>O70</f>
        <v>196.34693810000005</v>
      </c>
      <c r="O70" s="61">
        <f>'1.2.2. Осмотр ВО'!R15</f>
        <v>196.34693810000005</v>
      </c>
      <c r="P70" s="61">
        <f>O70/O6/12</f>
        <v>1.3770615083038772E-2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6.1259713572350332E-3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39271.636180333335</v>
      </c>
      <c r="F76" s="180">
        <f t="shared" ref="F76:P76" si="15">SUM(F77:F91)</f>
        <v>11860.040319999998</v>
      </c>
      <c r="G76" s="180">
        <f t="shared" si="15"/>
        <v>427.75</v>
      </c>
      <c r="H76" s="180">
        <f t="shared" si="15"/>
        <v>2236.96</v>
      </c>
      <c r="I76" s="180">
        <f t="shared" si="15"/>
        <v>0</v>
      </c>
      <c r="J76" s="180">
        <f t="shared" si="15"/>
        <v>0</v>
      </c>
      <c r="K76" s="180">
        <f t="shared" si="15"/>
        <v>533.42399999999998</v>
      </c>
      <c r="L76" s="180">
        <f t="shared" si="15"/>
        <v>0</v>
      </c>
      <c r="M76" s="180">
        <f t="shared" si="15"/>
        <v>54329.810500333333</v>
      </c>
      <c r="N76" s="180">
        <f t="shared" si="15"/>
        <v>54329.810500333333</v>
      </c>
      <c r="O76" s="180">
        <f t="shared" si="15"/>
        <v>54329.810500333333</v>
      </c>
      <c r="P76" s="180">
        <f t="shared" si="15"/>
        <v>3.8103721666058834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359.06413833333335</v>
      </c>
      <c r="F77" s="14">
        <f>'1.2.3. ЦО тех осмотры'!Q9</f>
        <v>108.44</v>
      </c>
      <c r="G77" s="12"/>
      <c r="H77" s="12"/>
      <c r="I77" s="14"/>
      <c r="J77" s="60"/>
      <c r="K77" s="23"/>
      <c r="L77" s="23"/>
      <c r="M77" s="24">
        <f>SUM(E77:L77)</f>
        <v>467.50413833333334</v>
      </c>
      <c r="N77" s="23">
        <f>O77</f>
        <v>467.50413833333334</v>
      </c>
      <c r="O77" s="61">
        <f>'1.2.3. ЦО тех осмотры'!R9</f>
        <v>467.50413833333334</v>
      </c>
      <c r="P77" s="61">
        <f>O77/O6/12</f>
        <v>3.2787980301670128E-2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383.807592</v>
      </c>
      <c r="F78" s="14">
        <f>'1.2.3. ЦО тех осмотры'!Q16</f>
        <v>115.91</v>
      </c>
      <c r="G78" s="12"/>
      <c r="H78" s="12"/>
      <c r="I78" s="14"/>
      <c r="J78" s="60"/>
      <c r="K78" s="23"/>
      <c r="L78" s="23"/>
      <c r="M78" s="24">
        <f t="shared" si="6"/>
        <v>499.71759199999997</v>
      </c>
      <c r="N78" s="110">
        <f t="shared" ref="N78:N86" si="16">O78</f>
        <v>499.71759199999997</v>
      </c>
      <c r="O78" s="61">
        <f>'1.2.3. ЦО тех осмотры'!R16</f>
        <v>499.71759199999997</v>
      </c>
      <c r="P78" s="61">
        <f>O78/O6/12</f>
        <v>3.5047241766257078E-2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0.13245385176457386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1653.5928000000001</v>
      </c>
      <c r="F83" s="14">
        <f>'1.2.3. ЦО тех осмотры'!Q28</f>
        <v>499.39</v>
      </c>
      <c r="G83" s="12"/>
      <c r="H83" s="12"/>
      <c r="I83" s="14"/>
      <c r="J83" s="60"/>
      <c r="K83" s="23"/>
      <c r="L83" s="23"/>
      <c r="M83" s="24">
        <f t="shared" si="6"/>
        <v>2152.9828000000002</v>
      </c>
      <c r="N83" s="110">
        <f t="shared" si="16"/>
        <v>2152.9828000000002</v>
      </c>
      <c r="O83" s="61">
        <f>'1.2.3. ЦО тех осмотры'!R28</f>
        <v>2152.9828000000002</v>
      </c>
      <c r="P83" s="61">
        <f>O83/O6/12</f>
        <v>0.15099750322616845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3556.16</v>
      </c>
      <c r="F85" s="14">
        <f>'1.2.3. ЦО опрессовка'!H13</f>
        <v>1073.9603199999999</v>
      </c>
      <c r="G85" s="12"/>
      <c r="H85" s="14">
        <f>'1.2.3. ЦО опрессовка'!H14</f>
        <v>2236.96</v>
      </c>
      <c r="I85" s="14">
        <f>'1.2.3. ЦО опрессовка'!H17</f>
        <v>0</v>
      </c>
      <c r="J85" s="60"/>
      <c r="K85" s="23">
        <f>'1.2.3. ЦО опрессовка'!H16</f>
        <v>533.42399999999998</v>
      </c>
      <c r="L85" s="23"/>
      <c r="M85" s="24">
        <f t="shared" si="6"/>
        <v>7400.50432</v>
      </c>
      <c r="N85" s="110">
        <f t="shared" si="16"/>
        <v>7400.50432</v>
      </c>
      <c r="O85" s="61">
        <f>'1.2.3. ЦО опрессовка'!H18</f>
        <v>7400.50432</v>
      </c>
      <c r="P85" s="61">
        <f>O85/O6/12</f>
        <v>0.51902768333052796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31532.49165</v>
      </c>
      <c r="F86" s="14">
        <f>'1.2.3. ЦО тех осмотры'!Q34</f>
        <v>9522.81</v>
      </c>
      <c r="G86" s="12"/>
      <c r="H86" s="12"/>
      <c r="I86" s="14"/>
      <c r="J86" s="60"/>
      <c r="K86" s="23"/>
      <c r="L86" s="23"/>
      <c r="M86" s="24">
        <f t="shared" si="6"/>
        <v>41055.301650000001</v>
      </c>
      <c r="N86" s="110">
        <f t="shared" si="16"/>
        <v>41055.301650000001</v>
      </c>
      <c r="O86" s="61">
        <f>'1.2.3. ЦО тех осмотры'!R34</f>
        <v>41055.301650000001</v>
      </c>
      <c r="P86" s="61">
        <f>O86/O6/12</f>
        <v>2.8793764833361384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427.75</v>
      </c>
      <c r="H91" s="12"/>
      <c r="I91" s="14"/>
      <c r="J91" s="60"/>
      <c r="K91" s="123"/>
      <c r="L91" s="123"/>
      <c r="M91" s="24">
        <f>SUM(E91:L91)</f>
        <v>865.22</v>
      </c>
      <c r="N91" s="124">
        <f>'1.2.3. Замена труб отопления'!R13</f>
        <v>865.22</v>
      </c>
      <c r="O91" s="124">
        <f>N91</f>
        <v>865.22</v>
      </c>
      <c r="P91" s="124">
        <f>N91/O6/12</f>
        <v>6.0681422880547613E-2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48205.662632044856</v>
      </c>
      <c r="F92" s="180">
        <f t="shared" ref="F92:M92" si="17">SUM(F93:F98)</f>
        <v>14558.110114877545</v>
      </c>
      <c r="G92" s="180">
        <f t="shared" si="17"/>
        <v>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2410.2831316022425</v>
      </c>
      <c r="L92" s="180">
        <f t="shared" si="17"/>
        <v>0</v>
      </c>
      <c r="M92" s="180">
        <f t="shared" si="17"/>
        <v>65174.055878524647</v>
      </c>
      <c r="N92" s="185">
        <f>SUM(N93:N98)</f>
        <v>65174.055878524639</v>
      </c>
      <c r="O92" s="185">
        <f>SUM(O93:O98)</f>
        <v>65174.055878524639</v>
      </c>
      <c r="P92" s="185">
        <f>SUM(P93:P98)</f>
        <v>4.5709235172617291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48205.662632044856</v>
      </c>
      <c r="F93" s="14">
        <f>'1.2.4. Электрооборудование'!E8</f>
        <v>14558.110114877545</v>
      </c>
      <c r="G93" s="12"/>
      <c r="H93" s="12"/>
      <c r="I93" s="14"/>
      <c r="J93" s="60"/>
      <c r="K93" s="23">
        <f>'1.2.4. Электрооборудование'!E9</f>
        <v>2410.2831316022425</v>
      </c>
      <c r="L93" s="23"/>
      <c r="M93" s="24">
        <f t="shared" ref="M93:M135" si="18">SUM(E93:L93)</f>
        <v>65174.055878524647</v>
      </c>
      <c r="N93" s="23">
        <f>O93</f>
        <v>65174.055878524639</v>
      </c>
      <c r="O93" s="61">
        <f>'1.2.4. Электрооборудование'!G13</f>
        <v>65174.055878524639</v>
      </c>
      <c r="P93" s="61">
        <f>O93/O6/12</f>
        <v>4.5709235172617291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0</v>
      </c>
      <c r="H94" s="12"/>
      <c r="I94" s="14"/>
      <c r="J94" s="60"/>
      <c r="K94" s="23"/>
      <c r="L94" s="23"/>
      <c r="M94" s="24">
        <f t="shared" si="18"/>
        <v>0</v>
      </c>
      <c r="N94" s="23">
        <f>O94</f>
        <v>0</v>
      </c>
      <c r="O94" s="61">
        <f>'1.2.4. Электрооборудование'!G14</f>
        <v>0</v>
      </c>
      <c r="P94" s="61">
        <f>O94/O6/12</f>
        <v>0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184562.7659132487</v>
      </c>
      <c r="F99" s="173">
        <f t="shared" ref="F99:M99" si="19">F100+F107+F117</f>
        <v>55737.955305801108</v>
      </c>
      <c r="G99" s="173">
        <f t="shared" si="19"/>
        <v>3307.4495116553553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573.90532642372386</v>
      </c>
      <c r="L99" s="173">
        <f t="shared" si="19"/>
        <v>0</v>
      </c>
      <c r="M99" s="173">
        <f t="shared" si="19"/>
        <v>244182.0760571289</v>
      </c>
      <c r="N99" s="174">
        <f>N100+N107+N117</f>
        <v>244424.40067796104</v>
      </c>
      <c r="O99" s="174">
        <f>O100+O107+O117</f>
        <v>244424.40067796104</v>
      </c>
      <c r="P99" s="174">
        <f>P100+P107+P117</f>
        <v>17.142484477778783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90751.397120094407</v>
      </c>
      <c r="F100" s="180">
        <f t="shared" ref="F100:M100" si="20">SUM(F101:F106)</f>
        <v>27406.921930268509</v>
      </c>
      <c r="G100" s="180">
        <f t="shared" si="20"/>
        <v>1075.9713720861612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161.39570581292421</v>
      </c>
      <c r="L100" s="180">
        <f t="shared" si="20"/>
        <v>0</v>
      </c>
      <c r="M100" s="180">
        <f t="shared" si="20"/>
        <v>119395.68612826201</v>
      </c>
      <c r="N100" s="184">
        <f>SUM(N101:N106)</f>
        <v>119638.01074909413</v>
      </c>
      <c r="O100" s="184">
        <f>SUM(O101:O106)</f>
        <v>119638.01074909413</v>
      </c>
      <c r="P100" s="184">
        <f>SUM(P101:P106)</f>
        <v>8.3907037780602405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90751.397120094407</v>
      </c>
      <c r="F101" s="217">
        <f>'1.3.1. Уборка МОП'!F8</f>
        <v>27406.921930268509</v>
      </c>
      <c r="G101" s="217">
        <f>'1.3.1. Уборка МОП'!F9</f>
        <v>1075.9713720861612</v>
      </c>
      <c r="H101" s="12"/>
      <c r="I101" s="14"/>
      <c r="J101" s="60"/>
      <c r="K101" s="217">
        <f>'1.3.1. Уборка МОП'!F10</f>
        <v>161.39570581292421</v>
      </c>
      <c r="L101" s="23"/>
      <c r="M101" s="24">
        <f t="shared" si="18"/>
        <v>119395.68612826201</v>
      </c>
      <c r="N101" s="217">
        <f>O101</f>
        <v>119638.01074909413</v>
      </c>
      <c r="O101" s="217">
        <f>'1.3.1. Уборка МОП'!H15</f>
        <v>119638.01074909413</v>
      </c>
      <c r="P101" s="217">
        <f>O101/O6/12</f>
        <v>8.3907037780602405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93811.36879315431</v>
      </c>
      <c r="F107" s="180">
        <f t="shared" ref="F107:M107" si="21">SUM(F108:F116)</f>
        <v>28331.033375532599</v>
      </c>
      <c r="G107" s="180">
        <f t="shared" si="21"/>
        <v>2231.4781395691944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412.50962061079963</v>
      </c>
      <c r="L107" s="180">
        <f t="shared" si="21"/>
        <v>0</v>
      </c>
      <c r="M107" s="180">
        <f t="shared" si="21"/>
        <v>124786.38992886691</v>
      </c>
      <c r="N107" s="180">
        <f>N108+N115</f>
        <v>124786.38992886691</v>
      </c>
      <c r="O107" s="180">
        <f>O108+O115</f>
        <v>124786.38992886691</v>
      </c>
      <c r="P107" s="180">
        <f>P108+P115</f>
        <v>8.7517806997185428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90751.397120094407</v>
      </c>
      <c r="F108" s="217">
        <f>'1.3.2.Уборка зем.участка'!F8</f>
        <v>27406.921930268509</v>
      </c>
      <c r="G108" s="217">
        <f>'1.3.2.Уборка зем.участка'!F9</f>
        <v>1453.5991428149896</v>
      </c>
      <c r="H108" s="12"/>
      <c r="I108" s="14"/>
      <c r="J108" s="60"/>
      <c r="K108" s="217">
        <f>'1.3.2.Уборка зем.участка'!F10</f>
        <v>218.03987142224844</v>
      </c>
      <c r="L108" s="23"/>
      <c r="M108" s="24">
        <f t="shared" si="18"/>
        <v>119829.95806460016</v>
      </c>
      <c r="N108" s="217">
        <f>O108</f>
        <v>119829.95806460016</v>
      </c>
      <c r="O108" s="217">
        <f>'1.3.2.Уборка зем.участка'!H15</f>
        <v>119829.95806460016</v>
      </c>
      <c r="P108" s="217">
        <f>O108/O6/12</f>
        <v>8.404165829588182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3059.9716730598998</v>
      </c>
      <c r="F115" s="14">
        <f>'1.3.2. Скос травы'!H8</f>
        <v>924.11144526408975</v>
      </c>
      <c r="G115" s="14">
        <f>'1.3.2. Скос травы'!H9</f>
        <v>777.87899675420488</v>
      </c>
      <c r="H115" s="12"/>
      <c r="I115" s="14"/>
      <c r="J115" s="60"/>
      <c r="K115" s="23">
        <f>'1.3.2. Скос травы'!H10</f>
        <v>194.46974918855122</v>
      </c>
      <c r="L115" s="23"/>
      <c r="M115" s="24">
        <f t="shared" si="18"/>
        <v>4956.4318642667458</v>
      </c>
      <c r="N115" s="23">
        <f>'1.3.2. Скос травы'!J15</f>
        <v>4956.4318642667458</v>
      </c>
      <c r="O115" s="61">
        <f>'1.3.2. Скос травы'!J15</f>
        <v>4956.4318642667458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71419.546016524066</v>
      </c>
      <c r="F134" s="173">
        <f t="shared" ref="F134:M134" si="26">F135</f>
        <v>21568.702896990264</v>
      </c>
      <c r="G134" s="173">
        <f t="shared" si="26"/>
        <v>0</v>
      </c>
      <c r="H134" s="173">
        <f t="shared" si="26"/>
        <v>0</v>
      </c>
      <c r="I134" s="173">
        <f t="shared" si="26"/>
        <v>17763.985104750667</v>
      </c>
      <c r="J134" s="173">
        <f t="shared" si="26"/>
        <v>0</v>
      </c>
      <c r="K134" s="173">
        <f t="shared" si="26"/>
        <v>10712.931902478611</v>
      </c>
      <c r="L134" s="173">
        <f t="shared" si="26"/>
        <v>0</v>
      </c>
      <c r="M134" s="173">
        <f t="shared" si="26"/>
        <v>121465.1659207436</v>
      </c>
      <c r="N134" s="174">
        <f>N135</f>
        <v>121465.1659207436</v>
      </c>
      <c r="O134" s="174">
        <f>O135</f>
        <v>121465.1659207436</v>
      </c>
      <c r="P134" s="174">
        <f>P135</f>
        <v>8.5188496549923975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71419.546016524066</v>
      </c>
      <c r="F135" s="14">
        <f>'1.5. АДС'!H12</f>
        <v>21568.702896990264</v>
      </c>
      <c r="G135" s="14"/>
      <c r="H135" s="14"/>
      <c r="I135" s="14">
        <f>'1.5. АДС'!H13</f>
        <v>17763.985104750667</v>
      </c>
      <c r="J135" s="23"/>
      <c r="K135" s="23">
        <f>'1.5. АДС'!H14</f>
        <v>10712.931902478611</v>
      </c>
      <c r="L135" s="23"/>
      <c r="M135" s="24">
        <f t="shared" si="18"/>
        <v>121465.1659207436</v>
      </c>
      <c r="N135" s="14">
        <f>O135</f>
        <v>121465.1659207436</v>
      </c>
      <c r="O135" s="61">
        <f>'1.5. АДС'!J18</f>
        <v>121465.1659207436</v>
      </c>
      <c r="P135" s="61">
        <f>O135/O6/12</f>
        <v>8.5188496549923975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105.32440838005311</v>
      </c>
      <c r="F136" s="167">
        <f>F137</f>
        <v>31.807971330776041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3311.6931794039542</v>
      </c>
      <c r="J136" s="167">
        <f t="shared" si="27"/>
        <v>0</v>
      </c>
      <c r="K136" s="167">
        <f t="shared" si="27"/>
        <v>1488.6212009442315</v>
      </c>
      <c r="L136" s="167">
        <f t="shared" si="27"/>
        <v>0</v>
      </c>
      <c r="M136" s="167">
        <f t="shared" si="27"/>
        <v>4937.4467600590151</v>
      </c>
      <c r="N136" s="168">
        <f>N137</f>
        <v>4937.45</v>
      </c>
      <c r="O136" s="168">
        <f>O137</f>
        <v>4937.45</v>
      </c>
      <c r="P136" s="168">
        <f>P137</f>
        <v>0.34628359423217187</v>
      </c>
      <c r="Q136" s="120">
        <f>O136/O6/12</f>
        <v>0.34628359423217187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105.32440838005311</v>
      </c>
      <c r="F137" s="14">
        <f>'2. Управление'!E12</f>
        <v>31.807971330776041</v>
      </c>
      <c r="G137" s="14"/>
      <c r="H137" s="14"/>
      <c r="I137" s="14">
        <f>'2. Управление'!E13</f>
        <v>3311.6931794039542</v>
      </c>
      <c r="J137" s="23"/>
      <c r="K137" s="23">
        <f>'2. Управление'!E14</f>
        <v>1488.6212009442315</v>
      </c>
      <c r="L137" s="23"/>
      <c r="M137" s="24">
        <f>SUM(E137:L137)</f>
        <v>4937.4467600590151</v>
      </c>
      <c r="N137" s="23">
        <f>O137</f>
        <v>4937.45</v>
      </c>
      <c r="O137" s="61">
        <f>'2. Управление'!G18</f>
        <v>4937.45</v>
      </c>
      <c r="P137" s="61">
        <f>O137/O6/12</f>
        <v>0.34628359423217187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357621.45763606939</v>
      </c>
      <c r="F138" s="53">
        <f t="shared" si="28"/>
        <v>108001.6466089997</v>
      </c>
      <c r="G138" s="53">
        <f t="shared" si="28"/>
        <v>3875.448753155355</v>
      </c>
      <c r="H138" s="53">
        <f t="shared" si="28"/>
        <v>4796.96</v>
      </c>
      <c r="I138" s="53">
        <f t="shared" si="28"/>
        <v>21075.678284154623</v>
      </c>
      <c r="J138" s="53">
        <f t="shared" si="28"/>
        <v>0</v>
      </c>
      <c r="K138" s="53">
        <f t="shared" si="28"/>
        <v>15719.165561448808</v>
      </c>
      <c r="L138" s="53">
        <f t="shared" si="28"/>
        <v>0</v>
      </c>
      <c r="M138" s="53">
        <f t="shared" si="28"/>
        <v>511090.35684382782</v>
      </c>
      <c r="N138" s="53">
        <f>N20+N136</f>
        <v>511332.68470460095</v>
      </c>
      <c r="O138" s="53">
        <f>O20+O136</f>
        <v>511332.68470460095</v>
      </c>
      <c r="P138" s="53">
        <f>O138/B139/12</f>
        <v>35.861855797607092</v>
      </c>
      <c r="Q138" s="120">
        <v>35.86</v>
      </c>
    </row>
    <row r="139" spans="1:17" hidden="1">
      <c r="A139" s="64"/>
      <c r="B139" s="189">
        <f>O6</f>
        <v>1188.2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449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I27" sqref="I27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1188.2</v>
      </c>
      <c r="I8" s="158">
        <f>G8*H8/12</f>
        <v>0.99016666666666675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359.06413833333335</v>
      </c>
      <c r="Q8" s="8">
        <f>ROUND(P8*30.2/100,2)</f>
        <v>108.44</v>
      </c>
      <c r="R8" s="8">
        <f>P8+Q8</f>
        <v>467.50413833333334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359.06413833333335</v>
      </c>
      <c r="Q9" s="19">
        <f>Q8</f>
        <v>108.44</v>
      </c>
      <c r="R9" s="19">
        <f>R8</f>
        <v>467.50413833333334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264.60000000000002</v>
      </c>
      <c r="I15" s="9">
        <f>G15*H15</f>
        <v>1.0584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383.807592</v>
      </c>
      <c r="Q15" s="8">
        <f>ROUND(P15*30.2/100,2)</f>
        <v>115.91</v>
      </c>
      <c r="R15" s="8">
        <f>P15+Q15</f>
        <v>499.71759199999997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383.807592</v>
      </c>
      <c r="Q16" s="19">
        <f>Q15</f>
        <v>115.91</v>
      </c>
      <c r="R16" s="19">
        <f>R15</f>
        <v>499.71759199999997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24</v>
      </c>
      <c r="I27" s="9">
        <f>G27*H27</f>
        <v>4.5600000000000005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1653.5928000000001</v>
      </c>
      <c r="Q27" s="8">
        <f>ROUND(P27*30.2/100,2)</f>
        <v>499.39</v>
      </c>
      <c r="R27" s="8">
        <f>P27+Q27</f>
        <v>2152.9828000000002</v>
      </c>
      <c r="T27" s="159">
        <v>24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1653.5928000000001</v>
      </c>
      <c r="Q28" s="19">
        <f>Q27</f>
        <v>499.39</v>
      </c>
      <c r="R28" s="19">
        <f>R27</f>
        <v>2152.9828000000002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527</v>
      </c>
      <c r="I33" s="9">
        <f>G33*H33</f>
        <v>86.954999999999998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31532.49165</v>
      </c>
      <c r="Q33" s="8">
        <f>ROUND(P33*30.2/100,2)</f>
        <v>9522.81</v>
      </c>
      <c r="R33" s="8">
        <f>P33+Q33</f>
        <v>41055.301650000001</v>
      </c>
      <c r="T33" s="159">
        <v>527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31532.49165</v>
      </c>
      <c r="Q34" s="19">
        <f>Q33</f>
        <v>9522.81</v>
      </c>
      <c r="R34" s="19">
        <f>R33</f>
        <v>41055.301650000001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35379.476180333331</v>
      </c>
      <c r="Q36" s="92">
        <f t="shared" ref="Q36:R36" si="0">Q9+Q16+Q22+Q28+Q34</f>
        <v>10684.609999999999</v>
      </c>
      <c r="R36" s="92">
        <f t="shared" si="0"/>
        <v>46064.086180333332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35379.476180333331</v>
      </c>
      <c r="Q38" s="133">
        <f t="shared" ref="Q38:R38" si="1">Q36+Q37</f>
        <v>10684.609999999999</v>
      </c>
      <c r="R38" s="133">
        <f t="shared" si="1"/>
        <v>46064.086180333332</v>
      </c>
    </row>
    <row r="39" spans="1:20" ht="38.25" customHeight="1">
      <c r="B39" s="266" t="s">
        <v>460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9" workbookViewId="0">
      <selection activeCell="H14" sqref="H14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">
        <v>471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450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3556.16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2</v>
      </c>
      <c r="E9" s="9">
        <v>329.66</v>
      </c>
      <c r="F9" s="44">
        <v>164.8</v>
      </c>
      <c r="G9" s="46">
        <v>30787</v>
      </c>
      <c r="H9" s="8">
        <f>ROUND(D9*E9,2)</f>
        <v>659.32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2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725.26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2</v>
      </c>
      <c r="E11" s="9">
        <v>398.98</v>
      </c>
      <c r="F11" s="44">
        <f>F9</f>
        <v>164.8</v>
      </c>
      <c r="G11" s="46">
        <v>30787</v>
      </c>
      <c r="H11" s="8">
        <f t="shared" si="0"/>
        <v>797.96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2</v>
      </c>
      <c r="E12" s="9">
        <v>686.81</v>
      </c>
      <c r="F12" s="44">
        <f>F9</f>
        <v>164.8</v>
      </c>
      <c r="G12" s="46">
        <v>30787</v>
      </c>
      <c r="H12" s="8">
        <f t="shared" si="0"/>
        <v>1373.62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1073.9603199999999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1</v>
      </c>
      <c r="E14" s="9">
        <v>2236.96</v>
      </c>
      <c r="F14" s="44"/>
      <c r="G14" s="44"/>
      <c r="H14" s="8">
        <f>D14*E14</f>
        <v>2236.96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533.42399999999998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7400.50432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461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8" workbookViewId="0">
      <selection activeCell="R11" sqref="R11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">
        <v>472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527</v>
      </c>
      <c r="I8" s="9">
        <f>G8*H8</f>
        <v>86.954999999999998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527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427.75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865.22</v>
      </c>
    </row>
    <row r="14" spans="1:20" ht="49.5" customHeight="1">
      <c r="B14" s="266" t="s">
        <v>462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450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48205.662632044856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14558.110114877545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2410.2831316022425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1188.2</v>
      </c>
      <c r="E13" s="153">
        <f>E7+E8+E9</f>
        <v>65174.055878524647</v>
      </c>
      <c r="F13" s="24">
        <f>D12*D13</f>
        <v>5431.1713232103866</v>
      </c>
      <c r="G13" s="19">
        <f>F13*12</f>
        <v>65174.055878524639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65174.055878524639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463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9" workbookViewId="0">
      <selection activeCell="B15" sqref="B15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465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450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90751.397120094407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27406.921930268509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1075.9713720861612</v>
      </c>
      <c r="G9" s="23">
        <v>1629.36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161.39570581292421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147867.69453999997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8.3907037780602387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1188.2</v>
      </c>
      <c r="E15" s="201"/>
      <c r="F15" s="207">
        <f>F7+F8+F9+F10</f>
        <v>119395.68612826201</v>
      </c>
      <c r="G15" s="133">
        <f>D14*D15</f>
        <v>9969.8342290911769</v>
      </c>
      <c r="H15" s="133">
        <f>G15*12</f>
        <v>119638.01074909413</v>
      </c>
      <c r="I15" s="147">
        <f>F15-H15</f>
        <v>-242.32462083212158</v>
      </c>
      <c r="J15" s="97"/>
      <c r="K15" s="97"/>
      <c r="L15" s="97"/>
      <c r="M15" s="97"/>
    </row>
    <row r="16" spans="1:15" ht="52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90751.397120094407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27406.921930268509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1453.5991428149896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218.03987142224844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1188.2</v>
      </c>
      <c r="E15" s="201"/>
      <c r="F15" s="207">
        <f>F7+F8+F9+F10</f>
        <v>119829.95806460016</v>
      </c>
      <c r="G15" s="133">
        <f>D14*D15</f>
        <v>9985.8298387166797</v>
      </c>
      <c r="H15" s="133">
        <f>G15*12</f>
        <v>119829.95806460016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463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3059.9716730598998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924.11144526408975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777.87899675420488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194.46974918855122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1188.2</v>
      </c>
      <c r="E15" s="108"/>
      <c r="F15" s="108"/>
      <c r="G15" s="201"/>
      <c r="H15" s="207">
        <f>H7+H8+H9+H10</f>
        <v>4956.4318642667458</v>
      </c>
      <c r="I15" s="133">
        <f>D14*D15</f>
        <v>413.03598868889549</v>
      </c>
      <c r="J15" s="133">
        <f>I15*12</f>
        <v>4956.4318642667458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466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71419.546016524066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21568.702896990264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17763.985104750667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10712.931902478611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1188.2</v>
      </c>
      <c r="E18" s="202"/>
      <c r="F18" s="205"/>
      <c r="G18" s="205"/>
      <c r="H18" s="209">
        <f>H7+H12+H13+H14</f>
        <v>121465.1659207436</v>
      </c>
      <c r="I18" s="202">
        <f>D17*D18</f>
        <v>10122.097160061967</v>
      </c>
      <c r="J18" s="202">
        <f>I18*12</f>
        <v>121465.1659207436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452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450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105.32440838005311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31.807971330776041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3311.6931794039542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1488.6212009442315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1188.2</v>
      </c>
      <c r="E18" s="211">
        <f>E11+E12+E13+E14</f>
        <v>4937.4467600590151</v>
      </c>
      <c r="F18" s="202">
        <f>G18/12</f>
        <v>411.45416666666665</v>
      </c>
      <c r="G18" s="202">
        <f>ROUND(G15/D16*D18,2)</f>
        <v>4937.45</v>
      </c>
      <c r="H18" s="147">
        <f>E18-G18</f>
        <v>-3.23994098471303E-3</v>
      </c>
      <c r="I18" s="27"/>
      <c r="J18" s="28"/>
      <c r="K18" s="28"/>
      <c r="L18" s="28"/>
    </row>
    <row r="19" spans="1:12" ht="59.25" customHeight="1">
      <c r="B19" s="266" t="s">
        <v>467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1188.2</v>
      </c>
      <c r="E15" s="108"/>
      <c r="F15" s="108"/>
      <c r="G15" s="104"/>
      <c r="H15" s="93">
        <f>D14*D15</f>
        <v>407.90690396689166</v>
      </c>
      <c r="I15" s="93">
        <f>H15*12</f>
        <v>4894.8828476027002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6" zoomScale="90" zoomScaleNormal="90" workbookViewId="0">
      <selection activeCell="V20" sqref="V2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1188.2</v>
      </c>
      <c r="I8" s="9">
        <f>G8*H8</f>
        <v>0.46339800000000003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168.04201674000001</v>
      </c>
      <c r="Q8" s="8">
        <f>ROUND(P8*30.2/100,2)</f>
        <v>50.75</v>
      </c>
      <c r="R8" s="8">
        <f>P8+Q8</f>
        <v>218.79201674000001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168.04201674000001</v>
      </c>
      <c r="Q9" s="19">
        <f>Q8</f>
        <v>50.75</v>
      </c>
      <c r="R9" s="19">
        <f>R8</f>
        <v>218.79201674000001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1188.2</v>
      </c>
      <c r="I15" s="157">
        <f>G15*H15/12</f>
        <v>0.3079418333333333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111.66894702166665</v>
      </c>
      <c r="Q15" s="8">
        <f>ROUND(P15*30.2/100,2)</f>
        <v>33.72</v>
      </c>
      <c r="R15" s="8">
        <f>P15+Q15</f>
        <v>145.38894702166664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111.66894702166665</v>
      </c>
      <c r="Q16" s="19">
        <f>Q15</f>
        <v>33.72</v>
      </c>
      <c r="R16" s="19">
        <f>R15</f>
        <v>145.38894702166664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1188.2</v>
      </c>
      <c r="I21" s="158">
        <f>G21*H21/12</f>
        <v>0.97036333333333358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351.88285556666676</v>
      </c>
      <c r="Q21" s="8">
        <f>ROUND(P21*30.2/100,2)</f>
        <v>106.27</v>
      </c>
      <c r="R21" s="8">
        <f>P21+Q21</f>
        <v>458.15285556666674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351.88285556666676</v>
      </c>
      <c r="Q22" s="19">
        <f>Q21</f>
        <v>106.27</v>
      </c>
      <c r="R22" s="19">
        <f>R21</f>
        <v>458.15285556666674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1188.2</v>
      </c>
      <c r="I27" s="157">
        <f>G27*H27/12</f>
        <v>0.24754166666666669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89.766034583333337</v>
      </c>
      <c r="Q27" s="8">
        <f>ROUND(P27*30.2/100,2)</f>
        <v>27.11</v>
      </c>
      <c r="R27" s="8">
        <f>P27+Q27</f>
        <v>116.87603458333334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89.766034583333337</v>
      </c>
      <c r="Q28" s="19">
        <f>Q27</f>
        <v>27.11</v>
      </c>
      <c r="R28" s="19">
        <f>R27</f>
        <v>116.87603458333334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1188.2</v>
      </c>
      <c r="I33" s="158">
        <f>G33*H33/12</f>
        <v>0.11089866666666669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40.215183493333342</v>
      </c>
      <c r="Q33" s="8">
        <f>ROUND(P33*30.2/100,2)</f>
        <v>12.14</v>
      </c>
      <c r="R33" s="8">
        <f>P33+Q33</f>
        <v>52.355183493333342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40.215183493333342</v>
      </c>
      <c r="Q34" s="19">
        <f>Q33</f>
        <v>12.14</v>
      </c>
      <c r="R34" s="19">
        <f>R33</f>
        <v>52.355183493333342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761.5750374050001</v>
      </c>
      <c r="Q37" s="133">
        <f t="shared" si="0"/>
        <v>229.99</v>
      </c>
      <c r="R37" s="133">
        <f>R9+R16+R22+R28+R34</f>
        <v>991.56503740500011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1188.2</v>
      </c>
      <c r="I41" s="9">
        <f>G41*H41/12</f>
        <v>0.29704999999999998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107.7192415</v>
      </c>
      <c r="Q41" s="8">
        <f>ROUND(P41*30.2/100,2)</f>
        <v>32.53</v>
      </c>
      <c r="R41" s="8">
        <f>P41+Q41</f>
        <v>140.24924149999998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107.7192415</v>
      </c>
      <c r="Q42" s="19">
        <f>Q41</f>
        <v>32.53</v>
      </c>
      <c r="R42" s="19">
        <f>R41</f>
        <v>140.24924149999998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1188.2</v>
      </c>
      <c r="I47" s="158">
        <f>G47*H47/12</f>
        <v>0.19803333333333337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71.812827666666678</v>
      </c>
      <c r="Q47" s="8">
        <f>ROUND(P47*30.2/100,2)</f>
        <v>21.69</v>
      </c>
      <c r="R47" s="8">
        <f>P47+Q47</f>
        <v>93.502827666666676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71.812827666666678</v>
      </c>
      <c r="Q48" s="19">
        <f>Q47</f>
        <v>21.69</v>
      </c>
      <c r="R48" s="19">
        <f>R47</f>
        <v>93.502827666666676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941.10710657166669</v>
      </c>
      <c r="Q50" s="92">
        <f t="shared" ref="Q50:R50" si="1">Q9+Q16+Q22+Q28+Q34+Q42+Q48</f>
        <v>284.20999999999998</v>
      </c>
      <c r="R50" s="92">
        <f t="shared" si="1"/>
        <v>1225.3171065716667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941.10710657166669</v>
      </c>
      <c r="Q52" s="133">
        <f t="shared" ref="Q52:R52" si="2">Q50+Q51</f>
        <v>284.20999999999998</v>
      </c>
      <c r="R52" s="133">
        <f t="shared" si="2"/>
        <v>1225.3171065716667</v>
      </c>
    </row>
    <row r="53" spans="1:18" ht="50.25" customHeight="1">
      <c r="B53" s="266" t="s">
        <v>451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9" workbookViewId="0">
      <selection activeCell="I10" sqref="I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527</v>
      </c>
      <c r="I10" s="8">
        <f>G10*H10/12/2</f>
        <v>8.3441666666666663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3025.8451583333331</v>
      </c>
      <c r="Q10" s="8">
        <f>ROUND(P10*30.2/100,2)</f>
        <v>913.81</v>
      </c>
      <c r="R10" s="8">
        <f>P10+Q10</f>
        <v>3939.655158333333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3025.8451583333331</v>
      </c>
      <c r="Q11" s="19">
        <f>Q10</f>
        <v>913.81</v>
      </c>
      <c r="R11" s="19">
        <f>R10</f>
        <v>3939.655158333333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3025.8451583333331</v>
      </c>
      <c r="Q13" s="92">
        <f t="shared" ref="Q13:R13" si="0">Q11</f>
        <v>913.81</v>
      </c>
      <c r="R13" s="92">
        <f t="shared" si="0"/>
        <v>3939.655158333333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v>2560</v>
      </c>
      <c r="S14" s="54">
        <v>20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3025.8451583333331</v>
      </c>
      <c r="Q15" s="133">
        <f t="shared" ref="Q15:R15" si="1">Q13+Q14</f>
        <v>913.81</v>
      </c>
      <c r="R15" s="133">
        <f t="shared" si="1"/>
        <v>6499.655158333333</v>
      </c>
    </row>
    <row r="16" spans="1:20" ht="50.25" customHeight="1">
      <c r="B16" s="266" t="s">
        <v>452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7" workbookViewId="0">
      <selection activeCell="I8" sqref="I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1188.2</v>
      </c>
      <c r="I8" s="9">
        <f>G8*H8</f>
        <v>3.5646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1292.6308979999999</v>
      </c>
      <c r="Q8" s="8">
        <f>ROUND(P8*30.2/100,2)</f>
        <v>390.37</v>
      </c>
      <c r="R8" s="8">
        <f>P8+Q8</f>
        <v>1683.0008979999998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1292.6308979999999</v>
      </c>
      <c r="Q9" s="19">
        <f>Q8</f>
        <v>390.37</v>
      </c>
      <c r="R9" s="19">
        <f>R8</f>
        <v>1683.0008979999998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1292.6308979999999</v>
      </c>
      <c r="Q23" s="92">
        <f t="shared" ref="Q23:R23" si="0">Q9+Q15+Q21</f>
        <v>390.37</v>
      </c>
      <c r="R23" s="92">
        <f t="shared" si="0"/>
        <v>1683.0008979999998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1292.6308979999999</v>
      </c>
      <c r="Q25" s="133">
        <f t="shared" ref="Q25:R25" si="1">Q23+Q24</f>
        <v>390.37</v>
      </c>
      <c r="R25" s="133">
        <f t="shared" si="1"/>
        <v>1683.0008979999998</v>
      </c>
    </row>
    <row r="26" spans="1:18" ht="45.75" customHeight="1">
      <c r="B26" s="266" t="s">
        <v>453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1" workbookViewId="0">
      <selection activeCell="R20" sqref="R2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1188.2</v>
      </c>
      <c r="I9" s="9">
        <f>G9*H9/12</f>
        <v>0.29704999999999998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97.925503000000006</v>
      </c>
      <c r="Q9" s="8">
        <f>ROUND(P9*30.2/100,2)</f>
        <v>29.57</v>
      </c>
      <c r="R9" s="8">
        <f>P9+Q9</f>
        <v>127.49550300000001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97.925503000000006</v>
      </c>
      <c r="Q10" s="19">
        <f>Q9</f>
        <v>29.57</v>
      </c>
      <c r="R10" s="19">
        <f>R9</f>
        <v>127.49550300000001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1188.2</v>
      </c>
      <c r="I15" s="9">
        <f>G15*H15/12</f>
        <v>0.29704999999999998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107.7192415</v>
      </c>
      <c r="Q15" s="8">
        <f>ROUND(P15*30.2/100,2)</f>
        <v>32.53</v>
      </c>
      <c r="R15" s="8">
        <f>P15+Q15</f>
        <v>140.24924149999998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107.7192415</v>
      </c>
      <c r="Q16" s="19">
        <f>Q15</f>
        <v>32.53</v>
      </c>
      <c r="R16" s="19">
        <f>R15</f>
        <v>140.24924149999998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205.6447445</v>
      </c>
      <c r="Q18" s="92">
        <f t="shared" ref="Q18:R18" si="0">Q10+Q16</f>
        <v>62.1</v>
      </c>
      <c r="R18" s="92">
        <f t="shared" si="0"/>
        <v>267.74474450000002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92">
        <v>1456.36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205.6447445</v>
      </c>
      <c r="Q20" s="133">
        <f t="shared" ref="Q20:R20" si="1">Q18+Q19</f>
        <v>62.1</v>
      </c>
      <c r="R20" s="133">
        <f t="shared" si="1"/>
        <v>1724.1047444999999</v>
      </c>
    </row>
    <row r="21" spans="1:18" ht="44.25" customHeight="1">
      <c r="B21" s="266" t="s">
        <v>454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topLeftCell="A6"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455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1188.2</v>
      </c>
      <c r="I10" s="158">
        <f>G10*H10/12</f>
        <v>0.39606666666666673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143.62565533333336</v>
      </c>
      <c r="Q10" s="8">
        <f>ROUND(P10*30.2/100,2)</f>
        <v>43.37</v>
      </c>
      <c r="R10" s="8">
        <f>P10+Q10</f>
        <v>186.99565533333336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143.62565533333336</v>
      </c>
      <c r="Q11" s="19">
        <f>Q10</f>
        <v>43.37</v>
      </c>
      <c r="R11" s="19">
        <f>R10</f>
        <v>186.99565533333336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143.62565533333336</v>
      </c>
      <c r="Q13" s="92">
        <f t="shared" ref="Q13:R13" si="0">Q11</f>
        <v>43.37</v>
      </c>
      <c r="R13" s="92">
        <f t="shared" si="0"/>
        <v>186.99565533333336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143.62565533333336</v>
      </c>
      <c r="Q15" s="133">
        <f t="shared" ref="Q15:R15" si="1">Q13+Q14</f>
        <v>43.37</v>
      </c>
      <c r="R15" s="133">
        <f t="shared" si="1"/>
        <v>186.99565533333336</v>
      </c>
    </row>
    <row r="16" spans="1:18" ht="42" customHeight="1">
      <c r="B16" s="266" t="s">
        <v>456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selection activeCell="I15" sqref="I15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1188.2</v>
      </c>
      <c r="I8" s="9">
        <f>G8*H8/12</f>
        <v>0.41587000000000013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150.80693810000005</v>
      </c>
      <c r="Q8" s="8">
        <f>ROUND(P8*30.2/100,2)</f>
        <v>45.54</v>
      </c>
      <c r="R8" s="8">
        <f>P8+Q8</f>
        <v>196.34693810000005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150.80693810000005</v>
      </c>
      <c r="Q9" s="19">
        <f>Q8</f>
        <v>45.54</v>
      </c>
      <c r="R9" s="19">
        <f>R8</f>
        <v>196.34693810000005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1188.2</v>
      </c>
      <c r="I15" s="9">
        <f>G15*H15/12</f>
        <v>0.41587000000000013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150.80693810000005</v>
      </c>
      <c r="Q15" s="8">
        <f>ROUND(P15*30.2/100,2)</f>
        <v>45.54</v>
      </c>
      <c r="R15" s="8">
        <f>P15+Q15</f>
        <v>196.34693810000005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150.80693810000005</v>
      </c>
      <c r="Q16" s="19">
        <f>Q15</f>
        <v>45.54</v>
      </c>
      <c r="R16" s="19">
        <f>R15</f>
        <v>196.34693810000005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301.61387620000011</v>
      </c>
      <c r="Q24" s="92">
        <f t="shared" ref="Q24:R24" si="0">Q9+Q16+Q22</f>
        <v>91.08</v>
      </c>
      <c r="R24" s="92">
        <f t="shared" si="0"/>
        <v>392.69387620000009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301.61387620000011</v>
      </c>
      <c r="Q26" s="133">
        <f t="shared" ref="Q26:R26" si="1">Q24+Q25</f>
        <v>91.08</v>
      </c>
      <c r="R26" s="133">
        <f t="shared" si="1"/>
        <v>392.69387620000009</v>
      </c>
    </row>
    <row r="27" spans="1:18" s="22" customFormat="1" ht="44.25" customHeight="1">
      <c r="B27" s="266" t="s">
        <v>457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H8" sqref="H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32</v>
      </c>
      <c r="I8" s="9">
        <f>G8*H8/12</f>
        <v>1.5999999999999999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580.20799999999997</v>
      </c>
      <c r="Q8" s="8">
        <f>ROUND(P8*30.2/100,2)</f>
        <v>175.22</v>
      </c>
      <c r="R8" s="8">
        <f>P8+Q8</f>
        <v>755.428</v>
      </c>
      <c r="T8" s="28">
        <v>32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580.20799999999997</v>
      </c>
      <c r="Q9" s="19">
        <f>Q8</f>
        <v>175.22</v>
      </c>
      <c r="R9" s="19">
        <f>R8</f>
        <v>755.428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6</v>
      </c>
      <c r="I14" s="9">
        <f>G14*H14</f>
        <v>7.2000000000000011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2610.9360000000001</v>
      </c>
      <c r="Q14" s="8">
        <f>ROUND(P14*30.2/100,2)</f>
        <v>788.5</v>
      </c>
      <c r="R14" s="8">
        <f>P14+Q14</f>
        <v>3399.4360000000001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2610.9360000000001</v>
      </c>
      <c r="Q15" s="19">
        <f>Q14</f>
        <v>788.5</v>
      </c>
      <c r="R15" s="19">
        <f>R14</f>
        <v>3399.4360000000001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12</v>
      </c>
      <c r="I20" s="9">
        <f>G20*H20</f>
        <v>8.64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3133.1232</v>
      </c>
      <c r="Q20" s="8">
        <f>ROUND(P20*30.2/100,2)</f>
        <v>946.2</v>
      </c>
      <c r="R20" s="8">
        <f>P20+Q20</f>
        <v>4079.3231999999998</v>
      </c>
      <c r="T20" s="194">
        <v>12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3133.1232</v>
      </c>
      <c r="Q21" s="19">
        <f>Q20</f>
        <v>946.2</v>
      </c>
      <c r="R21" s="19">
        <f>R20</f>
        <v>4079.3231999999998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12</v>
      </c>
      <c r="I26" s="9">
        <f>G26*H26</f>
        <v>3.12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1131.4056</v>
      </c>
      <c r="Q26" s="8">
        <f>ROUND(P26*30.2/100,2)</f>
        <v>341.68</v>
      </c>
      <c r="R26" s="8">
        <f>P26+Q26</f>
        <v>1473.0856000000001</v>
      </c>
      <c r="T26" s="194">
        <v>12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1131.4056</v>
      </c>
      <c r="Q27" s="19">
        <f>Q26</f>
        <v>341.68</v>
      </c>
      <c r="R27" s="19">
        <f>R26</f>
        <v>1473.0856000000001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7455.6728000000003</v>
      </c>
      <c r="Q29" s="92">
        <f t="shared" ref="Q29:R29" si="0">Q9+Q15+Q21+Q27</f>
        <v>2251.6</v>
      </c>
      <c r="R29" s="92">
        <f t="shared" si="0"/>
        <v>9707.2728000000006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7455.6728000000003</v>
      </c>
      <c r="Q31" s="133">
        <f t="shared" ref="Q31:R31" si="1">Q29+Q30</f>
        <v>2251.6</v>
      </c>
      <c r="R31" s="133">
        <f t="shared" si="1"/>
        <v>9707.2728000000006</v>
      </c>
    </row>
    <row r="32" spans="1:20" ht="44.25" customHeight="1">
      <c r="B32" s="266" t="s">
        <v>458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C1" workbookViewId="0">
      <selection activeCell="R23" sqref="R2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 Ленина,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32</v>
      </c>
      <c r="I8" s="9">
        <f>G8*H8/12</f>
        <v>1.5999999999999999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580.20799999999997</v>
      </c>
      <c r="Q8" s="8">
        <f>ROUND(P8*30.2/100,2)</f>
        <v>175.22</v>
      </c>
      <c r="R8" s="8">
        <f>P8+Q8</f>
        <v>755.428</v>
      </c>
      <c r="T8" s="28">
        <v>32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580.20799999999997</v>
      </c>
      <c r="Q9" s="19">
        <f>Q8</f>
        <v>175.22</v>
      </c>
      <c r="R9" s="19">
        <f>R8</f>
        <v>755.428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1188.2</v>
      </c>
      <c r="I14" s="9">
        <f>G14*H14/12</f>
        <v>0.41587000000000013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150.80693810000005</v>
      </c>
      <c r="Q14" s="8">
        <f>ROUND(P14*30.2/100,2)</f>
        <v>45.54</v>
      </c>
      <c r="R14" s="8">
        <f>P14+Q14</f>
        <v>196.34693810000005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150.80693810000005</v>
      </c>
      <c r="Q15" s="19">
        <f>Q14</f>
        <v>45.54</v>
      </c>
      <c r="R15" s="19">
        <f>R14</f>
        <v>196.34693810000005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798.10148809999998</v>
      </c>
      <c r="Q23" s="92">
        <f t="shared" ref="Q23:R23" si="0">Q9+Q15+Q21</f>
        <v>241.01999999999998</v>
      </c>
      <c r="R23" s="92">
        <f t="shared" si="0"/>
        <v>1039.1214881000001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798.10148809999998</v>
      </c>
      <c r="Q25" s="133">
        <f t="shared" ref="Q25:R25" si="1">Q23+Q24</f>
        <v>241.01999999999998</v>
      </c>
      <c r="R25" s="133">
        <f t="shared" si="1"/>
        <v>1039.1214881000001</v>
      </c>
    </row>
    <row r="26" spans="1:21" ht="38.25" customHeight="1">
      <c r="B26" s="266" t="s">
        <v>459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2026-08-24T02:04:14Z</dcterms:modified>
</cp:coreProperties>
</file>